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405" yWindow="-45" windowWidth="11340" windowHeight="12390" tabRatio="937" activeTab="3"/>
  </bookViews>
  <sheets>
    <sheet name="№ 5 " sheetId="345" r:id="rId1"/>
    <sheet name="№6" sheetId="348" r:id="rId2"/>
    <sheet name=" №7" sheetId="367" r:id="rId3"/>
    <sheet name=" №8" sheetId="361" r:id="rId4"/>
  </sheets>
  <externalReferences>
    <externalReference r:id="rId5"/>
  </externalReferences>
  <definedNames>
    <definedName name="_xlnm.Print_Area" localSheetId="2">' №7'!$A$1:$F$53</definedName>
    <definedName name="_xlnm.Print_Area" localSheetId="3">' №8'!$A$1:$I$267</definedName>
    <definedName name="_xlnm.Print_Area" localSheetId="0">'№ 5 '!$A$1:$E$46</definedName>
    <definedName name="_xlnm.Print_Area" localSheetId="1">№6!$A$1:$E$19</definedName>
  </definedNames>
  <calcPr calcId="124519"/>
</workbook>
</file>

<file path=xl/calcChain.xml><?xml version="1.0" encoding="utf-8"?>
<calcChain xmlns="http://schemas.openxmlformats.org/spreadsheetml/2006/main">
  <c r="G190" i="361"/>
  <c r="G191"/>
  <c r="C41" i="345"/>
  <c r="G192" i="361"/>
  <c r="G42"/>
  <c r="G48"/>
  <c r="G49"/>
  <c r="G50"/>
  <c r="G46"/>
  <c r="G72" l="1"/>
  <c r="G73"/>
  <c r="C43" i="345"/>
  <c r="C42"/>
  <c r="G178" i="361"/>
  <c r="G145"/>
  <c r="G162"/>
  <c r="I166"/>
  <c r="I165" s="1"/>
  <c r="H166"/>
  <c r="G166"/>
  <c r="G165" s="1"/>
  <c r="H165"/>
  <c r="I163"/>
  <c r="I162" s="1"/>
  <c r="H163"/>
  <c r="G163"/>
  <c r="H162"/>
  <c r="G86"/>
  <c r="G85" s="1"/>
  <c r="I178"/>
  <c r="H178"/>
  <c r="G172"/>
  <c r="H195"/>
  <c r="G43"/>
  <c r="E39" i="345"/>
  <c r="D39"/>
  <c r="C39"/>
  <c r="G117" i="361"/>
  <c r="I45" l="1"/>
  <c r="H45"/>
  <c r="G45"/>
  <c r="I186"/>
  <c r="I185" s="1"/>
  <c r="H186"/>
  <c r="G186"/>
  <c r="G185" s="1"/>
  <c r="H185"/>
  <c r="H42"/>
  <c r="I189"/>
  <c r="I188" s="1"/>
  <c r="H189"/>
  <c r="H188" s="1"/>
  <c r="G189"/>
  <c r="G188" s="1"/>
  <c r="G266" l="1"/>
  <c r="I265"/>
  <c r="H265"/>
  <c r="G265"/>
  <c r="I263"/>
  <c r="H263"/>
  <c r="G263"/>
  <c r="I262"/>
  <c r="H262" s="1"/>
  <c r="G262" s="1"/>
  <c r="I261" s="1"/>
  <c r="H261" s="1"/>
  <c r="G261"/>
  <c r="I260" s="1"/>
  <c r="H260" s="1"/>
  <c r="G260"/>
  <c r="I257"/>
  <c r="H257"/>
  <c r="G257"/>
  <c r="I255"/>
  <c r="H255"/>
  <c r="G255"/>
  <c r="I252"/>
  <c r="H252"/>
  <c r="G252"/>
  <c r="I251"/>
  <c r="H251"/>
  <c r="G251"/>
  <c r="I249"/>
  <c r="H249"/>
  <c r="G249"/>
  <c r="I248"/>
  <c r="H248"/>
  <c r="G248" s="1"/>
  <c r="I247" s="1"/>
  <c r="H247" s="1"/>
  <c r="G247" s="1"/>
  <c r="I246" s="1"/>
  <c r="H246"/>
  <c r="G246"/>
  <c r="I245"/>
  <c r="H245"/>
  <c r="G245"/>
  <c r="I243"/>
  <c r="H243"/>
  <c r="G243"/>
  <c r="I242" s="1"/>
  <c r="H242" s="1"/>
  <c r="G242" s="1"/>
  <c r="I241" s="1"/>
  <c r="H241" s="1"/>
  <c r="G241" s="1"/>
  <c r="I239"/>
  <c r="H239"/>
  <c r="G239"/>
  <c r="I238"/>
  <c r="H238"/>
  <c r="G238" s="1"/>
  <c r="I237" s="1"/>
  <c r="H237" s="1"/>
  <c r="G237" s="1"/>
  <c r="I236" s="1"/>
  <c r="H236" s="1"/>
  <c r="G236" s="1"/>
  <c r="I235"/>
  <c r="H235"/>
  <c r="G235"/>
  <c r="I234"/>
  <c r="H234"/>
  <c r="G234" s="1"/>
  <c r="I233" s="1"/>
  <c r="H233" s="1"/>
  <c r="G233" s="1"/>
  <c r="I232" s="1"/>
  <c r="H232" s="1"/>
  <c r="G232" s="1"/>
  <c r="I231" s="1"/>
  <c r="H231" s="1"/>
  <c r="G231" s="1"/>
  <c r="I230"/>
  <c r="H230"/>
  <c r="I229"/>
  <c r="H229"/>
  <c r="I224"/>
  <c r="H224"/>
  <c r="G224"/>
  <c r="I223"/>
  <c r="H223" s="1"/>
  <c r="G223" s="1"/>
  <c r="I221"/>
  <c r="H221"/>
  <c r="G230" l="1"/>
  <c r="G229" s="1"/>
  <c r="I228" s="1"/>
  <c r="H228" s="1"/>
  <c r="G228" s="1"/>
  <c r="I227" s="1"/>
  <c r="H227" s="1"/>
  <c r="G227" s="1"/>
  <c r="I226" s="1"/>
  <c r="H226" s="1"/>
  <c r="G221"/>
  <c r="I220" s="1"/>
  <c r="H220" s="1"/>
  <c r="G220" s="1"/>
  <c r="I218"/>
  <c r="H218"/>
  <c r="G218"/>
  <c r="I217" s="1"/>
  <c r="H217" s="1"/>
  <c r="G217" s="1"/>
  <c r="I215"/>
  <c r="H215"/>
  <c r="G215"/>
  <c r="I213"/>
  <c r="H213"/>
  <c r="G213"/>
  <c r="I210"/>
  <c r="H210"/>
  <c r="I209"/>
  <c r="H209"/>
  <c r="G209"/>
  <c r="G226" l="1"/>
  <c r="I208"/>
  <c r="H208"/>
  <c r="G208" s="1"/>
  <c r="I207" s="1"/>
  <c r="H207" s="1"/>
  <c r="G207" s="1"/>
  <c r="I204"/>
  <c r="H204"/>
  <c r="G204"/>
  <c r="G203" l="1"/>
  <c r="I202"/>
  <c r="H202"/>
  <c r="G202"/>
  <c r="I199"/>
  <c r="H199"/>
  <c r="I198"/>
  <c r="H198"/>
  <c r="G198"/>
  <c r="I197"/>
  <c r="H197"/>
  <c r="I195"/>
  <c r="I183"/>
  <c r="H183"/>
  <c r="G197" l="1"/>
  <c r="I196" s="1"/>
  <c r="H196" s="1"/>
  <c r="G196" s="1"/>
  <c r="G195" s="1"/>
  <c r="G194" s="1"/>
  <c r="I194"/>
  <c r="H194" s="1"/>
  <c r="G183"/>
  <c r="I182" s="1"/>
  <c r="H182" s="1"/>
  <c r="G182" s="1"/>
  <c r="I180"/>
  <c r="H180"/>
  <c r="G180"/>
  <c r="I179" s="1"/>
  <c r="I177"/>
  <c r="H177"/>
  <c r="H179" l="1"/>
  <c r="G179" s="1"/>
  <c r="G177"/>
  <c r="I176" s="1"/>
  <c r="H176" s="1"/>
  <c r="G176" s="1"/>
  <c r="I174"/>
  <c r="H174"/>
  <c r="G174"/>
  <c r="I173" s="1"/>
  <c r="H173" s="1"/>
  <c r="G173" s="1"/>
  <c r="I171"/>
  <c r="H171"/>
  <c r="G171"/>
  <c r="I170" s="1"/>
  <c r="H170" s="1"/>
  <c r="G170" s="1"/>
  <c r="I169"/>
  <c r="H169"/>
  <c r="I160"/>
  <c r="H160"/>
  <c r="G160"/>
  <c r="I159" s="1"/>
  <c r="H159"/>
  <c r="G159"/>
  <c r="I157"/>
  <c r="H157"/>
  <c r="G157"/>
  <c r="I156" s="1"/>
  <c r="H156" s="1"/>
  <c r="G156"/>
  <c r="G155"/>
  <c r="I152"/>
  <c r="H152"/>
  <c r="G152"/>
  <c r="I150"/>
  <c r="H150"/>
  <c r="G150"/>
  <c r="I149"/>
  <c r="H149"/>
  <c r="G149"/>
  <c r="I147" s="1"/>
  <c r="H147" s="1"/>
  <c r="G147" s="1"/>
  <c r="I146" s="1"/>
  <c r="H146" s="1"/>
  <c r="G146"/>
  <c r="I145"/>
  <c r="H145"/>
  <c r="I143"/>
  <c r="H143"/>
  <c r="G143"/>
  <c r="I142" s="1"/>
  <c r="H142" s="1"/>
  <c r="G142" s="1"/>
  <c r="I140"/>
  <c r="H140"/>
  <c r="G140"/>
  <c r="I139" s="1"/>
  <c r="H139" s="1"/>
  <c r="G139" s="1"/>
  <c r="G138"/>
  <c r="I137"/>
  <c r="H137"/>
  <c r="G137"/>
  <c r="I136"/>
  <c r="H136"/>
  <c r="G136"/>
  <c r="I135" s="1"/>
  <c r="H135" s="1"/>
  <c r="G135" s="1"/>
  <c r="I134" s="1"/>
  <c r="H134" s="1"/>
  <c r="G134" s="1"/>
  <c r="I133"/>
  <c r="H133"/>
  <c r="G133"/>
  <c r="I130"/>
  <c r="H130"/>
  <c r="G130"/>
  <c r="I129"/>
  <c r="H129"/>
  <c r="G129" s="1"/>
  <c r="I132" l="1"/>
  <c r="H132" s="1"/>
  <c r="I168"/>
  <c r="H168" s="1"/>
  <c r="G169"/>
  <c r="G168" s="1"/>
  <c r="G132" s="1"/>
  <c r="G128"/>
  <c r="I127"/>
  <c r="H127"/>
  <c r="G127"/>
  <c r="I126" s="1"/>
  <c r="H126" s="1"/>
  <c r="G126" s="1"/>
  <c r="I125" s="1"/>
  <c r="H125" s="1"/>
  <c r="G125"/>
  <c r="I124" s="1"/>
  <c r="H124" s="1"/>
  <c r="G124" s="1"/>
  <c r="G123"/>
  <c r="I122"/>
  <c r="H122"/>
  <c r="G122" l="1"/>
  <c r="I121" s="1"/>
  <c r="H121" s="1"/>
  <c r="G121" s="1"/>
  <c r="I119"/>
  <c r="H119"/>
  <c r="G119"/>
  <c r="I118" s="1"/>
  <c r="H118" s="1"/>
  <c r="G118" s="1"/>
  <c r="I116"/>
  <c r="H116"/>
  <c r="G116"/>
  <c r="I115" s="1"/>
  <c r="H115" s="1"/>
  <c r="G115" s="1"/>
  <c r="G114"/>
  <c r="I113"/>
  <c r="H113"/>
  <c r="G113"/>
  <c r="I112" s="1"/>
  <c r="H112" s="1"/>
  <c r="G112" s="1"/>
  <c r="I111"/>
  <c r="H111"/>
  <c r="G111"/>
  <c r="I110"/>
  <c r="H110"/>
  <c r="G110"/>
  <c r="G109" s="1"/>
  <c r="I109"/>
  <c r="H109"/>
  <c r="I107"/>
  <c r="H107"/>
  <c r="G107"/>
  <c r="I105"/>
  <c r="H105"/>
  <c r="G105"/>
  <c r="I104"/>
  <c r="H104"/>
  <c r="G104" s="1"/>
  <c r="I103"/>
  <c r="H103"/>
  <c r="G103" s="1"/>
  <c r="I102" s="1"/>
  <c r="H102" s="1"/>
  <c r="G102"/>
  <c r="I100"/>
  <c r="H100"/>
  <c r="G100"/>
  <c r="I99" s="1"/>
  <c r="H99" s="1"/>
  <c r="G99" s="1"/>
  <c r="I98" s="1"/>
  <c r="H98" s="1"/>
  <c r="G98" s="1"/>
  <c r="I96"/>
  <c r="H96"/>
  <c r="G96"/>
  <c r="I95"/>
  <c r="H95"/>
  <c r="G95" s="1"/>
  <c r="I94" s="1"/>
  <c r="H94" s="1"/>
  <c r="G94" s="1"/>
  <c r="I93" s="1"/>
  <c r="H93" s="1"/>
  <c r="G93"/>
  <c r="I92"/>
  <c r="H92"/>
  <c r="G92"/>
  <c r="I90"/>
  <c r="H90"/>
  <c r="G90"/>
  <c r="I86"/>
  <c r="H86"/>
  <c r="I85"/>
  <c r="H85" s="1"/>
  <c r="I83"/>
  <c r="H83"/>
  <c r="G83" l="1"/>
  <c r="I82"/>
  <c r="H82" s="1"/>
  <c r="I84" l="1"/>
  <c r="H84" s="1"/>
  <c r="G84"/>
  <c r="G82"/>
  <c r="G81"/>
  <c r="I80"/>
  <c r="H80"/>
  <c r="G80"/>
  <c r="I78"/>
  <c r="H78"/>
  <c r="I77"/>
  <c r="H77"/>
  <c r="G77"/>
  <c r="I76"/>
  <c r="H76"/>
  <c r="G76" l="1"/>
  <c r="I75" s="1"/>
  <c r="H75" s="1"/>
  <c r="G75" s="1"/>
  <c r="G71"/>
  <c r="I70"/>
  <c r="H70"/>
  <c r="G70"/>
  <c r="I69" s="1"/>
  <c r="H69" s="1"/>
  <c r="G69" s="1"/>
  <c r="I65"/>
  <c r="H65"/>
  <c r="G65"/>
  <c r="I64"/>
  <c r="H64"/>
  <c r="G64"/>
  <c r="I63"/>
  <c r="H63"/>
  <c r="G63" s="1"/>
  <c r="I61"/>
  <c r="H61"/>
  <c r="G61"/>
  <c r="I60"/>
  <c r="H60"/>
  <c r="G60" s="1"/>
  <c r="I59" s="1"/>
  <c r="H59" s="1"/>
  <c r="G59" s="1"/>
  <c r="I57"/>
  <c r="H57"/>
  <c r="G57"/>
  <c r="I56" s="1"/>
  <c r="H56" s="1"/>
  <c r="G56" s="1"/>
  <c r="I55" s="1"/>
  <c r="H55" s="1"/>
  <c r="G55" s="1"/>
  <c r="I54" s="1"/>
  <c r="H54" s="1"/>
  <c r="G54" s="1"/>
  <c r="I52"/>
  <c r="H52"/>
  <c r="G52"/>
  <c r="I51" s="1"/>
  <c r="H51" s="1"/>
  <c r="G51" s="1"/>
  <c r="I47"/>
  <c r="H47"/>
  <c r="G47"/>
  <c r="I41"/>
  <c r="H41"/>
  <c r="G41"/>
  <c r="I37"/>
  <c r="H37"/>
  <c r="G37"/>
  <c r="I36"/>
  <c r="H36"/>
  <c r="I35"/>
  <c r="I31"/>
  <c r="H31"/>
  <c r="G31"/>
  <c r="I27"/>
  <c r="H27"/>
  <c r="G27"/>
  <c r="I26" s="1"/>
  <c r="H26" s="1"/>
  <c r="G26" s="1"/>
  <c r="I25" s="1"/>
  <c r="H25" s="1"/>
  <c r="G25" s="1"/>
  <c r="I24" s="1"/>
  <c r="H24" s="1"/>
  <c r="G24" s="1"/>
  <c r="I23" s="1"/>
  <c r="H23" s="1"/>
  <c r="G23" s="1"/>
  <c r="I21"/>
  <c r="H21"/>
  <c r="I20"/>
  <c r="H20"/>
  <c r="G20"/>
  <c r="I19" s="1"/>
  <c r="H19" s="1"/>
  <c r="G19" s="1"/>
  <c r="I18" s="1"/>
  <c r="H18" s="1"/>
  <c r="D51" i="367"/>
  <c r="F50"/>
  <c r="E50"/>
  <c r="D50"/>
  <c r="F46"/>
  <c r="E46"/>
  <c r="G18" i="361" l="1"/>
  <c r="I17" s="1"/>
  <c r="H17" s="1"/>
  <c r="G17" s="1"/>
  <c r="I16" s="1"/>
  <c r="H16" s="1"/>
  <c r="G16" s="1"/>
  <c r="I68"/>
  <c r="H68" s="1"/>
  <c r="I67" s="1"/>
  <c r="H67" s="1"/>
  <c r="G67" s="1"/>
  <c r="G68"/>
  <c r="G36"/>
  <c r="H35"/>
  <c r="D46" i="367"/>
  <c r="F45" s="1"/>
  <c r="E45" s="1"/>
  <c r="G35" i="361" l="1"/>
  <c r="I34" s="1"/>
  <c r="H34" s="1"/>
  <c r="G34" s="1"/>
  <c r="I33" s="1"/>
  <c r="H33"/>
  <c r="I267"/>
  <c r="I15"/>
  <c r="H267"/>
  <c r="H15"/>
  <c r="D45" i="367"/>
  <c r="F44" s="1"/>
  <c r="E44" s="1"/>
  <c r="F42"/>
  <c r="E42"/>
  <c r="D42"/>
  <c r="F41" s="1"/>
  <c r="E41" s="1"/>
  <c r="D41" s="1"/>
  <c r="F40" s="1"/>
  <c r="E40" s="1"/>
  <c r="G33" i="361" l="1"/>
  <c r="G267" s="1"/>
  <c r="D44" i="367"/>
  <c r="D40"/>
  <c r="F38"/>
  <c r="E38"/>
  <c r="D38"/>
  <c r="F37" s="1"/>
  <c r="E37" s="1"/>
  <c r="D37" s="1"/>
  <c r="F36" s="1"/>
  <c r="E36" s="1"/>
  <c r="G15" i="361" l="1"/>
  <c r="D36" i="367"/>
  <c r="F35"/>
  <c r="E35"/>
  <c r="D35"/>
  <c r="F34" s="1"/>
  <c r="E34" l="1"/>
  <c r="D34"/>
  <c r="F33" s="1"/>
  <c r="E33" s="1"/>
  <c r="D33" s="1"/>
  <c r="F32"/>
  <c r="E32"/>
  <c r="D32" l="1"/>
  <c r="F31" s="1"/>
  <c r="E31" s="1"/>
  <c r="D30"/>
  <c r="F29"/>
  <c r="E29"/>
  <c r="D29"/>
  <c r="F27"/>
  <c r="E27"/>
  <c r="D28" l="1"/>
  <c r="D31"/>
  <c r="F30" s="1"/>
  <c r="E30" s="1"/>
  <c r="D27"/>
  <c r="F26" s="1"/>
  <c r="E26" s="1"/>
  <c r="F28" l="1"/>
  <c r="E28" s="1"/>
  <c r="D26"/>
  <c r="F25" s="1"/>
  <c r="E25" s="1"/>
  <c r="D25" l="1"/>
  <c r="F24" s="1"/>
  <c r="E24"/>
  <c r="D24" s="1"/>
  <c r="F22" s="1"/>
  <c r="E22" s="1"/>
  <c r="D22"/>
  <c r="F21" s="1"/>
  <c r="E21" s="1"/>
  <c r="D21" l="1"/>
  <c r="F20" s="1"/>
  <c r="E20" s="1"/>
  <c r="D20" l="1"/>
  <c r="F19"/>
  <c r="E19"/>
  <c r="D19" l="1"/>
  <c r="F18"/>
  <c r="E18"/>
  <c r="D18" l="1"/>
  <c r="E19" i="348"/>
  <c r="D19"/>
  <c r="C19" s="1"/>
  <c r="E18" l="1"/>
  <c r="D18" s="1"/>
  <c r="C18" s="1"/>
  <c r="E17" s="1"/>
  <c r="D17" s="1"/>
  <c r="C17" s="1"/>
  <c r="E16" s="1"/>
  <c r="A4"/>
  <c r="C44" i="345"/>
  <c r="D16" i="348" l="1"/>
  <c r="C16" s="1"/>
  <c r="E11"/>
  <c r="A4" i="367"/>
  <c r="E42" i="345"/>
  <c r="D42"/>
  <c r="E38" l="1"/>
  <c r="D38" s="1"/>
  <c r="E35"/>
  <c r="D35"/>
  <c r="C35"/>
  <c r="C33"/>
  <c r="E32"/>
  <c r="D32"/>
  <c r="C32"/>
  <c r="E26"/>
  <c r="D26"/>
  <c r="C26"/>
  <c r="E25" s="1"/>
  <c r="D25"/>
  <c r="C25" s="1"/>
  <c r="E21"/>
  <c r="D21"/>
  <c r="C21"/>
  <c r="C38" l="1"/>
  <c r="C19"/>
  <c r="E18"/>
  <c r="D18"/>
  <c r="C18"/>
  <c r="E16"/>
  <c r="D16"/>
  <c r="C16"/>
  <c r="E14"/>
  <c r="D14"/>
  <c r="C14"/>
  <c r="E13"/>
  <c r="E46" s="1"/>
  <c r="E15" i="348" s="1"/>
  <c r="D13" i="345"/>
  <c r="D46" s="1"/>
  <c r="C13"/>
  <c r="F51" i="367"/>
  <c r="F49" s="1"/>
  <c r="F52" s="1"/>
  <c r="E51"/>
  <c r="E49" s="1"/>
  <c r="E52" s="1"/>
  <c r="D49"/>
  <c r="D52" s="1"/>
  <c r="C46" i="345" l="1"/>
  <c r="D15" i="348"/>
  <c r="C15" l="1"/>
  <c r="D14"/>
  <c r="D13" s="1"/>
  <c r="E14" l="1"/>
  <c r="E13" s="1"/>
  <c r="C14"/>
  <c r="C13" s="1"/>
  <c r="E12" l="1"/>
  <c r="D12" s="1"/>
  <c r="C12" s="1"/>
  <c r="D11" s="1"/>
  <c r="C11" s="1"/>
</calcChain>
</file>

<file path=xl/sharedStrings.xml><?xml version="1.0" encoding="utf-8"?>
<sst xmlns="http://schemas.openxmlformats.org/spreadsheetml/2006/main" count="1527" uniqueCount="383">
  <si>
    <t>Выполнение функций органами местного самоуправления</t>
  </si>
  <si>
    <t>Функционирование Правительства РФ, высших органов исполнительной государственной власти субъектов РФ, местных администраций</t>
  </si>
  <si>
    <t>Резервные фонды местных администраций</t>
  </si>
  <si>
    <t>Субсидии юридическим лицам</t>
  </si>
  <si>
    <t>Прочие мероприятия по благоустройству</t>
  </si>
  <si>
    <t>006</t>
  </si>
  <si>
    <t>ИТОГО по муниципальному образованию</t>
  </si>
  <si>
    <t>Налоги на имущество</t>
  </si>
  <si>
    <t>01</t>
  </si>
  <si>
    <t>06</t>
  </si>
  <si>
    <t xml:space="preserve">Культура </t>
  </si>
  <si>
    <t xml:space="preserve">ВСЕГО  ДОХОДОВ  </t>
  </si>
  <si>
    <t>Объем  поступления  доходов</t>
  </si>
  <si>
    <t>по разделам, подразделам функциональной классификации</t>
  </si>
  <si>
    <t>Наименование</t>
  </si>
  <si>
    <t>Раздел</t>
  </si>
  <si>
    <t>Общегосударственные вопросы</t>
  </si>
  <si>
    <t>02</t>
  </si>
  <si>
    <t>04</t>
  </si>
  <si>
    <t>Жилищно-коммунальное хозяйство</t>
  </si>
  <si>
    <t>05</t>
  </si>
  <si>
    <t>07</t>
  </si>
  <si>
    <t>08</t>
  </si>
  <si>
    <t>09</t>
  </si>
  <si>
    <t>Целевая статья</t>
  </si>
  <si>
    <t>005</t>
  </si>
  <si>
    <t>Прочие безвозмездные перечисления</t>
  </si>
  <si>
    <t>Мобилизационная и вневойсковая подготовка</t>
  </si>
  <si>
    <t>00010900000000000000</t>
  </si>
  <si>
    <t>00010904000000000110</t>
  </si>
  <si>
    <t>Социальная помощь</t>
  </si>
  <si>
    <t>Функционирование высшего должностного лица субъекта РФ и муниципального образования.</t>
  </si>
  <si>
    <t>Физкультурно-оздоровительная работа и спортивные мероприятия</t>
  </si>
  <si>
    <t>Доплаты к пенсиям, дополнительное пенсионное обеспечение</t>
  </si>
  <si>
    <t>013</t>
  </si>
  <si>
    <t>Социальные выплаты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</si>
  <si>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</si>
  <si>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</si>
  <si>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</si>
  <si>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Государственная пошлина </t>
  </si>
  <si>
    <t>Обеспечение деятельности подведомственных учреждений</t>
  </si>
  <si>
    <t>МО "Североонежское"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</si>
  <si>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</si>
  <si>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</si>
  <si>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</si>
  <si>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Глава муниципального образования</t>
  </si>
  <si>
    <t>Уличное освещение</t>
  </si>
  <si>
    <t>Жилищное хозяйство</t>
  </si>
  <si>
    <t>Коммунальное хозяйство</t>
  </si>
  <si>
    <t>Налоговые и неналоговые доходы</t>
  </si>
  <si>
    <t>Пенсионное обеспечение</t>
  </si>
  <si>
    <t>Благоустройство</t>
  </si>
  <si>
    <t>03</t>
  </si>
  <si>
    <t>Библиотеки</t>
  </si>
  <si>
    <t>Прочие расходы</t>
  </si>
  <si>
    <t>Глава</t>
  </si>
  <si>
    <t>Национальная  экономика</t>
  </si>
  <si>
    <t>Поддержка жилищного хозяйства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</si>
  <si>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</si>
  <si>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</si>
  <si>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</si>
  <si>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10</t>
  </si>
  <si>
    <t>Налоги на прибыль, доходы</t>
  </si>
  <si>
    <t>Налог на доходы физических лиц</t>
  </si>
  <si>
    <t>Образование</t>
  </si>
  <si>
    <t xml:space="preserve">Безвозмездные поступления </t>
  </si>
  <si>
    <t>Безвозмездные поступления от других бюджетов бюджетной системы РФ</t>
  </si>
  <si>
    <t>12</t>
  </si>
  <si>
    <t>Национальная безопасность и правоохранительная деятельность</t>
  </si>
  <si>
    <t>Обеспечение пожарной безопасности</t>
  </si>
  <si>
    <t>Физическая культура и спорт</t>
  </si>
  <si>
    <t>Наименование показателей</t>
  </si>
  <si>
    <t>Социальная политика</t>
  </si>
  <si>
    <t>Резервные фонды</t>
  </si>
  <si>
    <t>Налог на имущество физических лиц</t>
  </si>
  <si>
    <t>Земельный налог</t>
  </si>
  <si>
    <t>Национальная оборона</t>
  </si>
  <si>
    <t>Поддержка коммунального хозяйства</t>
  </si>
  <si>
    <t>Целевые программы муниципальных образований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</si>
  <si>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</si>
  <si>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</si>
  <si>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</si>
  <si>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821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</si>
  <si>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</si>
  <si>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</si>
  <si>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Другие вопросы  в  области социальной политики</t>
  </si>
  <si>
    <t>Другие вопросы в области национальной экономики</t>
  </si>
  <si>
    <t>1020100</t>
  </si>
  <si>
    <t xml:space="preserve">Бюджетные инвестиции </t>
  </si>
  <si>
    <t>003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</si>
  <si>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</si>
  <si>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время.</t>
  </si>
  <si>
    <t>000 1 13 00000 00 0000 000</t>
  </si>
  <si>
    <t>Доходы от оказания платных услуг и компенсации затрат государства</t>
  </si>
  <si>
    <t>000 114 02000 00 0000 000</t>
  </si>
  <si>
    <t>Доходы  от  реализации  имущества,  находящегося  в  государственной  и  муниципальной  собственности  (за исключением  имущества  автономных  учреждений,  а  также  имущества  государственных  и  муниципальных  унитарных  предприятий,  в  том  числе  казенных).</t>
  </si>
  <si>
    <t>Бюджетные инвестиции</t>
  </si>
  <si>
    <t>Обеспечение проведения выборов и референдумов</t>
  </si>
  <si>
    <t>11</t>
  </si>
  <si>
    <t>Другие общегосударственные вопросы</t>
  </si>
  <si>
    <t>13</t>
  </si>
  <si>
    <t>Массовый спорт</t>
  </si>
  <si>
    <t>Физическая  культура  и  спорт</t>
  </si>
  <si>
    <t>Культура  и кинематография</t>
  </si>
  <si>
    <t>Массовый  спорт</t>
  </si>
  <si>
    <t>Физическая культура</t>
  </si>
  <si>
    <t xml:space="preserve">Физическая  культура  </t>
  </si>
  <si>
    <t>Код бюджетной классификации</t>
  </si>
  <si>
    <t xml:space="preserve">   </t>
  </si>
  <si>
    <t>7950000</t>
  </si>
  <si>
    <t xml:space="preserve">КУЛЬТУРА  И КИНЕМАТОГРАФИЯ </t>
  </si>
  <si>
    <t>1020102</t>
  </si>
  <si>
    <t>Иные межбюджетные трансферты</t>
  </si>
  <si>
    <t>Охрана семьи и детства</t>
  </si>
  <si>
    <t>Дорожное  хозяйство</t>
  </si>
  <si>
    <t>912</t>
  </si>
  <si>
    <t>Изменение остатков средств на счетах по учету средств бюджета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</si>
  <si>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</si>
  <si>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</si>
  <si>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Сумма, тыс. рублей</t>
  </si>
  <si>
    <t>Источники  финансирования</t>
  </si>
  <si>
    <t>Государственная пошлина за совершение нотариальных действий  (за исключением действий, совершаемых консульскими учреждениями Российской Федерации)</t>
  </si>
  <si>
    <t>Задолженность и перерасчеты по отмененным 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</si>
  <si>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</si>
  <si>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</si>
  <si>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Подраздел</t>
  </si>
  <si>
    <t>Вид расходов</t>
  </si>
  <si>
    <t>000 1 13 01000 00 0000 130</t>
  </si>
  <si>
    <t>000 1 13 02000 00 0000 130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</si>
  <si>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</si>
  <si>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</si>
  <si>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 xml:space="preserve"> 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</si>
  <si>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</si>
  <si>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</si>
  <si>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Покрытие убытков возникающих в результате государственного регулирования тарифов на теплоэнергию, отпускаемую населению на нужды отопления.</t>
  </si>
  <si>
    <t>Возмещение убытков, возникающих в результате регулирования тарифов на холодную воду и водоотведение</t>
  </si>
  <si>
    <t>Общее образование</t>
  </si>
  <si>
    <t>Здравоохранение</t>
  </si>
  <si>
    <t>Стационарная медицинская помощь</t>
  </si>
  <si>
    <t>Социальное обеспечение населения</t>
  </si>
  <si>
    <t>Акцизы по подакцизным товарам, произведенным на территории Российской Федерации</t>
  </si>
  <si>
    <t>Акцизы на автомобильный бензин, произведенный на территории Российской Федерации</t>
  </si>
  <si>
    <t xml:space="preserve">Прочие доходы от оказания платных услуг </t>
  </si>
  <si>
    <t>Прочие доходы от компенсации затрат государства</t>
  </si>
  <si>
    <t>расходов бюджетов Российской Федерации.</t>
  </si>
  <si>
    <t>Обеспечение функционирования Главы муниципального образования</t>
  </si>
  <si>
    <t>Расходы на содержание муниципальных органов и обеспечение их функций</t>
  </si>
  <si>
    <t>Расходы на выплату персоналу государственных (муниципальных органов)</t>
  </si>
  <si>
    <t>Обеспечение деятельности исполнительного органа муниципального образования</t>
  </si>
  <si>
    <t>Расходы на обеспечение деятельности исполнительных органов местного самоуправления</t>
  </si>
  <si>
    <t>Иные выплаты персоналу государственных (муниципальных)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</si>
  <si>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</si>
  <si>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</si>
  <si>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</si>
  <si>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Уплата налога на имущество организаций</t>
  </si>
  <si>
    <t>Уплата прочих налогов, сборов и иных платежей</t>
  </si>
  <si>
    <t>Осуществление государственных полномочий в сфере административных правонарушений</t>
  </si>
  <si>
    <t>Резервный фонд администрации муниципального образования</t>
  </si>
  <si>
    <t>Резервные средства</t>
  </si>
  <si>
    <t>Прочие расходы органов местного самоуправления, связанные с общегосударственным управлением</t>
  </si>
  <si>
    <t>Оценка недвижимости, признание прав и регулирование отношений по государственной и муниципальной собственности, разработка проектно-сметной документации</t>
  </si>
  <si>
    <t>Обеспечение мобилизационной и вневойсковой подготовки</t>
  </si>
  <si>
    <t>Осуществление первичного воинского учета на территориях, где отсутствуют военные комиссариаты</t>
  </si>
  <si>
    <t>Реализация функций, связанных с обеспечением первичных мер пожарной безопасности</t>
  </si>
  <si>
    <t>Мероприятия по обеспечению пожарной безопасности</t>
  </si>
  <si>
    <t>Дорожное  хозяйство (дорожные фонды)</t>
  </si>
  <si>
    <t>Непрограммные вопросы в области дорожного хозяйства</t>
  </si>
  <si>
    <t>Мероприятия в сфере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</si>
  <si>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Финансирование расходов на подготовку и проведение топографо-геодезических, картографических и землеустроительных работ</t>
  </si>
  <si>
    <t>жилищное хозяйство</t>
  </si>
  <si>
    <t>Непрограммные вопросы в области жилищного хозяйства</t>
  </si>
  <si>
    <t>Капитальный ремонт муниципального жилищного фонда</t>
  </si>
  <si>
    <t>Бюджетные инвестиции на приобретение объектов недвижимого имущества в государственную (муниципальную) собственность</t>
  </si>
  <si>
    <t>Расходы на содержание, ремонт и капитальный ремонт, проведение экспертиз проектной документации, объектов коммунальной инфраструктуры</t>
  </si>
  <si>
    <t>Закупка товаров, работ и услуг в целях капитального ремонта государственного (муниципального) имущества</t>
  </si>
  <si>
    <t>Организация мест захоронения</t>
  </si>
  <si>
    <t>Дом культуры</t>
  </si>
  <si>
    <t>Расходы на выплату персоналу казенных учреждений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</si>
  <si>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</si>
  <si>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 за исключением фонда оплаты</t>
  </si>
  <si>
    <t>Доплаты к пенсиям муниципальных служащих и выборных должностных лиц</t>
  </si>
  <si>
    <t>Социальные выплаты граждана,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</si>
  <si>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</si>
  <si>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5000000</t>
  </si>
  <si>
    <t>5019001</t>
  </si>
  <si>
    <t>Расходы на организацию и проведение физкультурных мероприятий и муниципальную поддержку развития физической культуры в муниципальных образованиях</t>
  </si>
  <si>
    <t>120</t>
  </si>
  <si>
    <t>121</t>
  </si>
  <si>
    <t>122</t>
  </si>
  <si>
    <t>240</t>
  </si>
  <si>
    <t>244</t>
  </si>
  <si>
    <t>850</t>
  </si>
  <si>
    <t>851</t>
  </si>
  <si>
    <t>852</t>
  </si>
  <si>
    <t>870</t>
  </si>
  <si>
    <t>243</t>
  </si>
  <si>
    <t>110</t>
  </si>
  <si>
    <t>111</t>
  </si>
  <si>
    <t>112</t>
  </si>
  <si>
    <t>320</t>
  </si>
  <si>
    <t>321</t>
  </si>
  <si>
    <t>000010500000000000000</t>
  </si>
  <si>
    <t>000010500000000000500</t>
  </si>
  <si>
    <t>000010502000000000500</t>
  </si>
  <si>
    <t>000010502010000000510</t>
  </si>
  <si>
    <t>000010502011000000510</t>
  </si>
  <si>
    <t>000010500000000000600</t>
  </si>
  <si>
    <t>000010502000000000600</t>
  </si>
  <si>
    <t>000010502010000000610</t>
  </si>
  <si>
    <t>000010502011000000610</t>
  </si>
  <si>
    <t>Сумма, тыс. руб.</t>
  </si>
  <si>
    <t>000 1 11 05013 10 0000 120</t>
  </si>
  <si>
    <t>Доходы, полученные в виде арендной платы за земельныеучастки, государственная собственность на которые не разграничена и которые расположены в границах поселений, атакже средства от продажи права на заключение договоров аренды указанных земельных участков.</t>
  </si>
  <si>
    <t>000 1 11 05025 10 0000 120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</si>
  <si>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</si>
  <si>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</si>
  <si>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</si>
  <si>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1 11 05075 10 0000 120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</si>
  <si>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</si>
  <si>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 xml:space="preserve">Уплата прочих налогов, сборов </t>
  </si>
  <si>
    <t>Уплата иных платежей</t>
  </si>
  <si>
    <t>853</t>
  </si>
  <si>
    <t>Предоставление субсидий бюджетным, автономным учреждениям и иным некоммерческим организациям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</si>
  <si>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</si>
  <si>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Межбюджетные трансферты бюджета муниципального района из бюджетов городских поселений и межбюджетные трансферты бюджетов городских поселений в бюджеты муниципальный районов на осуществление части полномочий по решению вопросов местного значения с соответствии с заключенными соглашениями</t>
  </si>
  <si>
    <t>Проведение выборов представительных органов муниципальных образований</t>
  </si>
  <si>
    <t>Субсидии бюджетный учреждениям на финансовое обеспечение государственного (муниципального) задания на оказание государственных (муниципальных) услуг (выполненных работ)</t>
  </si>
  <si>
    <t>600</t>
  </si>
  <si>
    <t>Субсидии бюджетным учреждениям на иные цели</t>
  </si>
  <si>
    <t>612</t>
  </si>
  <si>
    <t xml:space="preserve">Резервный фонд администрации  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</si>
  <si>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</si>
  <si>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 муниципального образования</t>
  </si>
  <si>
    <t>Расходы на обеспечение деятельности аппарата представительного органа муниципального образования</t>
  </si>
  <si>
    <t>Расходы на выплату персоналу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</si>
  <si>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</si>
  <si>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</si>
  <si>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Фонд оплаты труда государственных (муниципальных органов) органов  </t>
  </si>
  <si>
    <t xml:space="preserve">Фонд оплаты труда государственных (муниципальных) органов) </t>
  </si>
  <si>
    <t xml:space="preserve">Фонд оплаты труда государственных (муниципальных органов) органов </t>
  </si>
  <si>
    <t xml:space="preserve">Фонд оплаты труда государственных (муниципальных) органов  </t>
  </si>
  <si>
    <t xml:space="preserve">Взносы по обязательному социальному страхованию на выплаты по оплате труда работников и иные выплаты работника казенных учреждений </t>
  </si>
  <si>
    <t>119</t>
  </si>
  <si>
    <t>210 00 00000</t>
  </si>
  <si>
    <t>211 00 00000</t>
  </si>
  <si>
    <t>211 00 90010</t>
  </si>
  <si>
    <t>221 00 00000</t>
  </si>
  <si>
    <t>220 00 00000</t>
  </si>
  <si>
    <t>221 00 90010</t>
  </si>
  <si>
    <t>230 00 00000</t>
  </si>
  <si>
    <t>231 00 00000</t>
  </si>
  <si>
    <t>231 00 90010</t>
  </si>
  <si>
    <t>231 00 78680</t>
  </si>
  <si>
    <t>240 00 00000</t>
  </si>
  <si>
    <t>241 00 90010</t>
  </si>
  <si>
    <t>260 00 00000</t>
  </si>
  <si>
    <t>261 00 90010</t>
  </si>
  <si>
    <t>270 00 00000</t>
  </si>
  <si>
    <t>271 00 90010</t>
  </si>
  <si>
    <t>520 00 00000</t>
  </si>
  <si>
    <t>521 00 90010</t>
  </si>
  <si>
    <t>280 00 00000</t>
  </si>
  <si>
    <t>281 00 51180</t>
  </si>
  <si>
    <t>290 00 00000</t>
  </si>
  <si>
    <t>291 00 90010</t>
  </si>
  <si>
    <t>291 00 90020</t>
  </si>
  <si>
    <t>300 00 00000</t>
  </si>
  <si>
    <t>301 00 90010</t>
  </si>
  <si>
    <t>330 00 00000</t>
  </si>
  <si>
    <t>331 00 90010</t>
  </si>
  <si>
    <t>350 00 00000</t>
  </si>
  <si>
    <t>351 00 90010</t>
  </si>
  <si>
    <t>360 00 00000</t>
  </si>
  <si>
    <t>361 00 90010</t>
  </si>
  <si>
    <t>370 00 00000</t>
  </si>
  <si>
    <t>371 00 90010</t>
  </si>
  <si>
    <t>371 00 90020</t>
  </si>
  <si>
    <t>371 00 90030</t>
  </si>
  <si>
    <t>420 00 00000</t>
  </si>
  <si>
    <t>421 00 90010</t>
  </si>
  <si>
    <t>421 00 90020</t>
  </si>
  <si>
    <t>460 00 00000</t>
  </si>
  <si>
    <t>461 00 90010</t>
  </si>
  <si>
    <t>510 00 00000</t>
  </si>
  <si>
    <t>511 00 90010</t>
  </si>
  <si>
    <t>000 1 06 01000 00 0000 110</t>
  </si>
  <si>
    <t>000 1 06 06000 00 0000 110</t>
  </si>
  <si>
    <t>000 1 08 04000 01 0000 110</t>
  </si>
  <si>
    <t>000 1 11 05000 00 0000 120</t>
  </si>
  <si>
    <t>000 1 14 06000 00 0000 430</t>
  </si>
  <si>
    <t>000 2 00 00000 00 0000 000</t>
  </si>
  <si>
    <t>000 2 02 00000 00 0000 000</t>
  </si>
  <si>
    <t>000 1 14 00000 00 0000 000</t>
  </si>
  <si>
    <t>000 1 11 00000 00 0000 000</t>
  </si>
  <si>
    <t>000 1 08 00000 00 0000 000</t>
  </si>
  <si>
    <t xml:space="preserve"> 000 1 00 00000 00 0000 000</t>
  </si>
  <si>
    <t xml:space="preserve"> 000 1 01 00000 00 0000 000</t>
  </si>
  <si>
    <t xml:space="preserve"> 000 1 01 02000 01 0000 110</t>
  </si>
  <si>
    <t xml:space="preserve"> 000 1 03 02000 01 0000 110</t>
  </si>
  <si>
    <t xml:space="preserve"> 000 1 03 02041 01 0000 110</t>
  </si>
  <si>
    <t xml:space="preserve"> 000 1 06 00000 00 0000 000</t>
  </si>
  <si>
    <t>540</t>
  </si>
  <si>
    <t>800</t>
  </si>
  <si>
    <t>53 1 00 90010</t>
  </si>
  <si>
    <t>814</t>
  </si>
  <si>
    <t>Приложение  5</t>
  </si>
  <si>
    <t>53 0 00 00000</t>
  </si>
  <si>
    <t>53 1 00 S0020</t>
  </si>
  <si>
    <t>Софинансирование подпрограммы Архангельской области "Развитие малого и среднего предпринимательства 2014-2020 годы"</t>
  </si>
  <si>
    <t>Приложение 8</t>
  </si>
  <si>
    <t xml:space="preserve">             Приложение   6</t>
  </si>
  <si>
    <t>Приложение   7</t>
  </si>
  <si>
    <t>Прочие мероприятия в сфере дорожной деятельности в отношении автомобильных дорог общего пользования местного значения осуществляемых за счет бюджетных ассигнований муниципального дорожного хозяйства</t>
  </si>
  <si>
    <t>331 00 90020</t>
  </si>
  <si>
    <t>Софинансирование капитальных вложений в объекты муниципальной собственности муниципальных образований Архангельской области</t>
  </si>
  <si>
    <t>000 2 02 20000 00 000 151</t>
  </si>
  <si>
    <t>000 2 02 30000 00 0000 151</t>
  </si>
  <si>
    <t>000 2 02 10000 00 0000 151</t>
  </si>
  <si>
    <t>000 2 07 05000 00 0000 180</t>
  </si>
  <si>
    <t>000 2 02 40000 00 0000 151</t>
  </si>
  <si>
    <t>500</t>
  </si>
  <si>
    <t xml:space="preserve">Межбюджетные трансферты 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</si>
  <si>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</si>
  <si>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371 F2 55550</t>
  </si>
  <si>
    <t>371 00 55550</t>
  </si>
  <si>
    <t>Софинансирование поддержки государственных программ субъектов российской Федерации и муниципальных программ формирования современной городской среды</t>
  </si>
  <si>
    <t>Субсидия на обеспечение развития и укрепления материально - технической базы домов культуры в населенных пунктах с числом жителей до 50 тысяч человек</t>
  </si>
  <si>
    <t>421 00 L4670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</si>
  <si>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</si>
  <si>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421 00 78240</t>
  </si>
  <si>
    <t>331 00 S0310</t>
  </si>
  <si>
    <t>361 00 S6650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</si>
  <si>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помещения.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</si>
  <si>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</si>
  <si>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</si>
  <si>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 муниципальных образований</t>
  </si>
  <si>
    <t>Обеспечение мероприятий по переселению граждан из аварийного жилищного фонда у учетом необходимости развития малоэтажного жилищного строительства</t>
  </si>
  <si>
    <t>Иные межбюджетные трансферты на исполнение полномочий по софинансированию мероприятий по содержанию мест (площадок) накопления твердых коммунальных отходов</t>
  </si>
  <si>
    <t>410</t>
  </si>
  <si>
    <t>414</t>
  </si>
  <si>
    <t>Бюджетные инвестиции в объекты капитального строительства государственной (муниципальной ) собственности</t>
  </si>
  <si>
    <t>522</t>
  </si>
  <si>
    <t>520</t>
  </si>
  <si>
    <t>Субсидии</t>
  </si>
  <si>
    <t>Субсидии на софинансирование капитальных вложений в объекты государственной (муниципальной) собственности</t>
  </si>
  <si>
    <t xml:space="preserve">Содержание мест (площадок) накопления твердых коммунальных отходов </t>
  </si>
  <si>
    <t>Расходы на выплаты персоналу государственных (муниципальных) органов</t>
  </si>
  <si>
    <t>51 1 00 90010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</si>
  <si>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</si>
  <si>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бюджета МО "Североонежское" на 2020 год и плановый период 2021 и 2022 годы</t>
  </si>
  <si>
    <t>дефицита  местного  бюджета  на  2020  год и на планоый период 2021 и 2022 годы</t>
  </si>
  <si>
    <t xml:space="preserve">Наименование </t>
  </si>
  <si>
    <t xml:space="preserve">Код бюджетной классификации </t>
  </si>
  <si>
    <t>Распределение расходов бюджета МО "Североонежское" на 2020 год                                                           и на плановый период 2021 и 2022 годы</t>
  </si>
  <si>
    <t>Сумма,  тыс. рублей</t>
  </si>
  <si>
    <t xml:space="preserve">Ведомственная структура расходов бюджета МО "Североонежское"на 2020 год и на плановый период 2021 и 2022 годы </t>
  </si>
  <si>
    <t>371 00 S8530</t>
  </si>
  <si>
    <t>Мероприятия по реализации молодежной политики в муниципальных образованиях</t>
  </si>
  <si>
    <t>371 00 78840</t>
  </si>
  <si>
    <t>Мероприятия по благоустройству территорий и приобретение уборочной и коммунальной техники</t>
  </si>
  <si>
    <t>830</t>
  </si>
  <si>
    <t>831</t>
  </si>
  <si>
    <t>Исполнение судебных актов</t>
  </si>
  <si>
    <t>Исполнение судебных актов российской Федерации и  мировых соглашений по возмещению причиненного вреда</t>
  </si>
  <si>
    <t xml:space="preserve">Социальные выплаты гражданам, кроме публичных нормативных социальных выплат </t>
  </si>
  <si>
    <t>Пособия, компенсации и иные социальные выплаты гражданам, кроме публичных нормативных выплат</t>
  </si>
  <si>
    <t>Реализация мероприятий в сфере обращения с отходами производства и потребления, втом числе с твердыми коммунальными отходами</t>
  </si>
  <si>
    <t>Прочая закупка товаров, работ и услуг</t>
  </si>
  <si>
    <t>Софинансирование реализации мероприятий в сфере обращения с отходами производства и потребления, втом числе с твердыми коммунальными отходами</t>
  </si>
  <si>
    <t xml:space="preserve">Межбюджетные трансферты  </t>
  </si>
  <si>
    <t>361 00 S6740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</si>
  <si>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</si>
  <si>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Субсидии (гранты в форме субсидий), не подлежащие казначейскому сопровождению
</t>
  </si>
  <si>
    <t>Резервный фонд Правительства Архангельской области</t>
  </si>
  <si>
    <t>630</t>
  </si>
  <si>
    <t>633</t>
  </si>
  <si>
    <t>271 00 71400</t>
  </si>
  <si>
    <t>к   Решению муниципального Совета</t>
  </si>
  <si>
    <t>от "18" декабря  2020 года №258</t>
  </si>
  <si>
    <t xml:space="preserve"> к Решению муниципального Совета</t>
  </si>
  <si>
    <t xml:space="preserve">к     Решению  муниципального Совета </t>
  </si>
  <si>
    <t xml:space="preserve">к   Решению муниципального Совета  </t>
  </si>
  <si>
    <t>от "18" декабря   2020 года №258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</si>
</sst>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_-* #,##0.0_р_._-;\-* #,##0.0_р_._-;_-* &quot;-&quot;?_р_._-;_-@_-"/>
    <numFmt numFmtId="166" formatCode="0.0"/>
    <numFmt numFmtId="167" formatCode="_-* #,##0.0_р_._-;\-* #,##0.0_р_._-;_-* &quot;-&quot;??_р_._-;_-@_-"/>
    <numFmt numFmtId="168" formatCode="_-* #,##0_р_._-;\-* #,##0_р_._-;_-* &quot;-&quot;??_р_._-;_-@_-"/>
    <numFmt numFmtId="169" formatCode="_-* #,##0.0\ _₽_-;\-* #,##0.0\ _₽_-;_-* &quot;-&quot;?\ _₽_-;_-@_-"/>
  </numFmts>
  <fonts count="9">
    <font>
      <sz val="10"/>
      <name val="Arial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87">
    <xf numFmtId="0" fontId="0" fillId="0" borderId="0" xfId="0"/>
    <xf numFmtId="165" fontId="0" fillId="0" borderId="0" xfId="0" applyNumberFormat="1"/>
    <xf numFmtId="166" fontId="0" fillId="0" borderId="0" xfId="0" applyNumberFormat="1"/>
    <xf numFmtId="0" fontId="0" fillId="0" borderId="0" xfId="0" applyFill="1"/>
    <xf numFmtId="0" fontId="3" fillId="0" borderId="0" xfId="0" applyFont="1"/>
    <xf numFmtId="0" fontId="3" fillId="0" borderId="8" xfId="0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167" fontId="3" fillId="0" borderId="8" xfId="1" applyNumberFormat="1" applyFont="1" applyBorder="1" applyAlignment="1">
      <alignment horizontal="center" vertical="center"/>
    </xf>
    <xf numFmtId="0" fontId="3" fillId="0" borderId="0" xfId="0" applyNumberFormat="1" applyFont="1"/>
    <xf numFmtId="49" fontId="4" fillId="0" borderId="8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3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2" fillId="0" borderId="0" xfId="0" applyFont="1" applyAlignment="1"/>
    <xf numFmtId="167" fontId="3" fillId="0" borderId="7" xfId="1" applyNumberFormat="1" applyFont="1" applyBorder="1" applyAlignment="1">
      <alignment horizontal="center" vertical="center"/>
    </xf>
    <xf numFmtId="9" fontId="0" fillId="0" borderId="0" xfId="0" applyNumberFormat="1"/>
    <xf numFmtId="49" fontId="0" fillId="0" borderId="0" xfId="0" applyNumberFormat="1"/>
    <xf numFmtId="0" fontId="3" fillId="0" borderId="0" xfId="0" applyFont="1" applyFill="1" applyBorder="1"/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167" fontId="3" fillId="0" borderId="8" xfId="1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justify" vertical="top"/>
    </xf>
    <xf numFmtId="0" fontId="3" fillId="0" borderId="7" xfId="0" applyFont="1" applyBorder="1" applyAlignment="1">
      <alignment horizontal="justify" vertical="top"/>
    </xf>
    <xf numFmtId="0" fontId="3" fillId="0" borderId="7" xfId="0" applyFont="1" applyFill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7" xfId="2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justify" vertical="top"/>
    </xf>
    <xf numFmtId="0" fontId="3" fillId="0" borderId="9" xfId="0" applyFont="1" applyBorder="1" applyAlignment="1">
      <alignment horizontal="justify" vertical="top"/>
    </xf>
    <xf numFmtId="0" fontId="3" fillId="0" borderId="7" xfId="1" applyNumberFormat="1" applyFont="1" applyFill="1" applyBorder="1" applyAlignment="1">
      <alignment horizontal="justify" vertical="top"/>
    </xf>
    <xf numFmtId="0" fontId="3" fillId="0" borderId="7" xfId="1" applyNumberFormat="1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horizontal="justify" vertical="top"/>
    </xf>
    <xf numFmtId="0" fontId="3" fillId="0" borderId="0" xfId="0" applyFont="1" applyAlignment="1">
      <alignment vertical="top"/>
    </xf>
    <xf numFmtId="49" fontId="4" fillId="0" borderId="16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3" fillId="0" borderId="13" xfId="2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3" xfId="2" applyNumberFormat="1" applyFont="1" applyFill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165" fontId="4" fillId="0" borderId="16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/>
    </xf>
    <xf numFmtId="165" fontId="4" fillId="0" borderId="14" xfId="3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165" fontId="3" fillId="0" borderId="14" xfId="3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165" fontId="3" fillId="0" borderId="13" xfId="3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top"/>
    </xf>
    <xf numFmtId="165" fontId="4" fillId="0" borderId="13" xfId="3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166" fontId="3" fillId="0" borderId="16" xfId="0" applyNumberFormat="1" applyFont="1" applyBorder="1" applyAlignment="1">
      <alignment horizontal="center" vertical="center"/>
    </xf>
    <xf numFmtId="0" fontId="3" fillId="0" borderId="4" xfId="2" applyFont="1" applyBorder="1" applyAlignment="1">
      <alignment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top" wrapText="1"/>
    </xf>
    <xf numFmtId="0" fontId="3" fillId="0" borderId="12" xfId="2" applyFont="1" applyBorder="1" applyAlignment="1">
      <alignment horizontal="left" vertical="top" wrapText="1"/>
    </xf>
    <xf numFmtId="166" fontId="3" fillId="0" borderId="16" xfId="2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165" fontId="3" fillId="0" borderId="17" xfId="3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top" wrapText="1"/>
    </xf>
    <xf numFmtId="0" fontId="4" fillId="0" borderId="15" xfId="0" applyNumberFormat="1" applyFont="1" applyFill="1" applyBorder="1" applyAlignment="1">
      <alignment horizontal="center"/>
    </xf>
    <xf numFmtId="0" fontId="4" fillId="0" borderId="18" xfId="0" applyNumberFormat="1" applyFont="1" applyBorder="1" applyAlignment="1">
      <alignment horizontal="center" vertical="top"/>
    </xf>
    <xf numFmtId="165" fontId="4" fillId="0" borderId="15" xfId="3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3" xfId="0" quotePrefix="1" applyFont="1" applyFill="1" applyBorder="1" applyAlignment="1">
      <alignment horizontal="center"/>
    </xf>
    <xf numFmtId="0" fontId="4" fillId="0" borderId="8" xfId="0" applyFont="1" applyFill="1" applyBorder="1" applyAlignment="1">
      <alignment horizontal="justify" vertical="top" wrapText="1"/>
    </xf>
    <xf numFmtId="167" fontId="4" fillId="0" borderId="7" xfId="1" applyNumberFormat="1" applyFont="1" applyFill="1" applyBorder="1" applyAlignment="1">
      <alignment vertical="center"/>
    </xf>
    <xf numFmtId="167" fontId="3" fillId="0" borderId="7" xfId="1" applyNumberFormat="1" applyFont="1" applyFill="1" applyBorder="1" applyAlignment="1">
      <alignment vertical="center"/>
    </xf>
    <xf numFmtId="167" fontId="4" fillId="0" borderId="8" xfId="1" applyNumberFormat="1" applyFont="1" applyFill="1" applyBorder="1" applyAlignment="1">
      <alignment vertical="center"/>
    </xf>
    <xf numFmtId="167" fontId="3" fillId="0" borderId="8" xfId="1" applyNumberFormat="1" applyFont="1" applyFill="1" applyBorder="1" applyAlignment="1">
      <alignment vertical="center"/>
    </xf>
    <xf numFmtId="167" fontId="3" fillId="0" borderId="5" xfId="1" applyNumberFormat="1" applyFont="1" applyFill="1" applyBorder="1" applyAlignment="1">
      <alignment vertical="center"/>
    </xf>
    <xf numFmtId="0" fontId="4" fillId="0" borderId="8" xfId="0" applyFont="1" applyBorder="1" applyAlignment="1">
      <alignment horizontal="left" vertical="center" wrapText="1"/>
    </xf>
    <xf numFmtId="167" fontId="4" fillId="0" borderId="10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167" fontId="3" fillId="0" borderId="7" xfId="1" applyNumberFormat="1" applyFont="1" applyFill="1" applyBorder="1" applyAlignment="1">
      <alignment horizontal="center"/>
    </xf>
    <xf numFmtId="167" fontId="3" fillId="0" borderId="7" xfId="1" applyNumberFormat="1" applyFont="1" applyFill="1" applyBorder="1" applyAlignment="1">
      <alignment horizontal="center" vertical="center"/>
    </xf>
    <xf numFmtId="167" fontId="3" fillId="0" borderId="8" xfId="1" applyNumberFormat="1" applyFont="1" applyBorder="1" applyAlignment="1">
      <alignment horizontal="center"/>
    </xf>
    <xf numFmtId="167" fontId="3" fillId="0" borderId="5" xfId="1" applyNumberFormat="1" applyFont="1" applyFill="1" applyBorder="1" applyAlignment="1">
      <alignment horizontal="center"/>
    </xf>
    <xf numFmtId="167" fontId="3" fillId="0" borderId="7" xfId="1" applyNumberFormat="1" applyFont="1" applyBorder="1" applyAlignment="1">
      <alignment horizontal="center"/>
    </xf>
    <xf numFmtId="167" fontId="4" fillId="0" borderId="8" xfId="1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 vertical="center"/>
    </xf>
    <xf numFmtId="167" fontId="3" fillId="0" borderId="19" xfId="1" applyNumberFormat="1" applyFont="1" applyBorder="1" applyAlignment="1">
      <alignment horizontal="center" vertical="center"/>
    </xf>
    <xf numFmtId="166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right" vertical="top" wrapText="1"/>
    </xf>
    <xf numFmtId="49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justify" vertical="top" wrapText="1"/>
    </xf>
    <xf numFmtId="0" fontId="3" fillId="0" borderId="8" xfId="0" applyFont="1" applyFill="1" applyBorder="1" applyAlignment="1">
      <alignment horizontal="justify" vertical="top"/>
    </xf>
    <xf numFmtId="49" fontId="3" fillId="0" borderId="8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justify" vertical="top" wrapText="1"/>
    </xf>
    <xf numFmtId="0" fontId="4" fillId="0" borderId="7" xfId="0" applyFont="1" applyFill="1" applyBorder="1" applyAlignment="1">
      <alignment horizontal="justify" vertical="top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justify" vertical="top"/>
    </xf>
    <xf numFmtId="49" fontId="4" fillId="0" borderId="2" xfId="0" applyNumberFormat="1" applyFont="1" applyFill="1" applyBorder="1" applyAlignment="1">
      <alignment horizontal="center" vertical="center"/>
    </xf>
    <xf numFmtId="49" fontId="3" fillId="0" borderId="7" xfId="2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67" fontId="4" fillId="0" borderId="8" xfId="1" applyNumberFormat="1" applyFont="1" applyFill="1" applyBorder="1" applyAlignment="1">
      <alignment horizontal="center" vertical="center"/>
    </xf>
    <xf numFmtId="167" fontId="3" fillId="0" borderId="8" xfId="1" applyNumberFormat="1" applyFont="1" applyFill="1" applyBorder="1" applyAlignment="1">
      <alignment horizontal="center" vertical="center"/>
    </xf>
    <xf numFmtId="168" fontId="3" fillId="0" borderId="8" xfId="1" applyNumberFormat="1" applyFont="1" applyFill="1" applyBorder="1" applyAlignment="1">
      <alignment horizontal="center" vertical="center"/>
    </xf>
    <xf numFmtId="167" fontId="4" fillId="0" borderId="5" xfId="1" applyNumberFormat="1" applyFont="1" applyFill="1" applyBorder="1" applyAlignment="1">
      <alignment vertical="center"/>
    </xf>
    <xf numFmtId="168" fontId="3" fillId="0" borderId="7" xfId="1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justify" vertical="top"/>
    </xf>
    <xf numFmtId="0" fontId="3" fillId="0" borderId="2" xfId="0" applyFont="1" applyFill="1" applyBorder="1" applyAlignment="1">
      <alignment horizontal="justify" vertical="top"/>
    </xf>
    <xf numFmtId="0" fontId="3" fillId="0" borderId="9" xfId="0" applyFont="1" applyFill="1" applyBorder="1" applyAlignment="1">
      <alignment horizontal="justify" vertical="top"/>
    </xf>
    <xf numFmtId="0" fontId="4" fillId="0" borderId="7" xfId="1" applyNumberFormat="1" applyFont="1" applyFill="1" applyBorder="1" applyAlignment="1">
      <alignment horizontal="justify" vertical="top"/>
    </xf>
    <xf numFmtId="165" fontId="4" fillId="0" borderId="8" xfId="1" applyNumberFormat="1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justify" vertical="top"/>
    </xf>
    <xf numFmtId="0" fontId="4" fillId="0" borderId="0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right" wrapText="1"/>
    </xf>
    <xf numFmtId="0" fontId="3" fillId="0" borderId="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4" xfId="2" applyFont="1" applyBorder="1" applyAlignment="1">
      <alignment horizontal="left" vertical="center" wrapText="1"/>
    </xf>
    <xf numFmtId="49" fontId="6" fillId="0" borderId="8" xfId="0" applyNumberFormat="1" applyFont="1" applyFill="1" applyBorder="1" applyAlignment="1">
      <alignment horizontal="left" vertical="top" wrapText="1"/>
    </xf>
    <xf numFmtId="0" fontId="4" fillId="0" borderId="7" xfId="2" applyFont="1" applyFill="1" applyBorder="1" applyAlignment="1">
      <alignment vertical="top" wrapText="1"/>
    </xf>
    <xf numFmtId="49" fontId="4" fillId="0" borderId="7" xfId="2" applyNumberFormat="1" applyFont="1" applyFill="1" applyBorder="1" applyAlignment="1">
      <alignment horizontal="center" vertical="center"/>
    </xf>
    <xf numFmtId="49" fontId="4" fillId="0" borderId="9" xfId="2" applyNumberFormat="1" applyFont="1" applyFill="1" applyBorder="1" applyAlignment="1">
      <alignment horizontal="center" vertical="center"/>
    </xf>
    <xf numFmtId="49" fontId="3" fillId="0" borderId="9" xfId="2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justify" vertical="top"/>
    </xf>
    <xf numFmtId="0" fontId="6" fillId="0" borderId="3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49" fontId="3" fillId="0" borderId="8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justify" vertical="top" wrapText="1"/>
    </xf>
    <xf numFmtId="3" fontId="3" fillId="0" borderId="8" xfId="0" applyNumberFormat="1" applyFont="1" applyFill="1" applyBorder="1" applyAlignment="1">
      <alignment horizontal="center" vertical="center"/>
    </xf>
    <xf numFmtId="0" fontId="3" fillId="0" borderId="3" xfId="0" quotePrefix="1" applyFont="1" applyFill="1" applyBorder="1" applyAlignment="1">
      <alignment horizontal="center"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vertical="top"/>
    </xf>
    <xf numFmtId="169" fontId="3" fillId="0" borderId="7" xfId="1" applyNumberFormat="1" applyFont="1" applyFill="1" applyBorder="1" applyAlignment="1">
      <alignment horizontal="center"/>
    </xf>
    <xf numFmtId="167" fontId="3" fillId="0" borderId="6" xfId="1" applyNumberFormat="1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9" fontId="0" fillId="0" borderId="0" xfId="0" applyNumberFormat="1"/>
    <xf numFmtId="0" fontId="5" fillId="0" borderId="0" xfId="0" applyFont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167" fontId="0" fillId="0" borderId="0" xfId="0" applyNumberFormat="1"/>
    <xf numFmtId="166" fontId="3" fillId="2" borderId="0" xfId="0" applyNumberFormat="1" applyFont="1" applyFill="1" applyAlignment="1">
      <alignment horizontal="right" wrapText="1"/>
    </xf>
    <xf numFmtId="166" fontId="3" fillId="2" borderId="0" xfId="0" applyNumberFormat="1" applyFont="1" applyFill="1" applyAlignment="1">
      <alignment horizontal="center" wrapText="1"/>
    </xf>
    <xf numFmtId="166" fontId="4" fillId="2" borderId="0" xfId="0" applyNumberFormat="1" applyFont="1" applyFill="1" applyBorder="1" applyAlignment="1">
      <alignment horizontal="center"/>
    </xf>
    <xf numFmtId="1" fontId="3" fillId="2" borderId="19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/>
    </xf>
    <xf numFmtId="167" fontId="4" fillId="2" borderId="7" xfId="1" applyNumberFormat="1" applyFont="1" applyFill="1" applyBorder="1" applyAlignment="1">
      <alignment vertical="center"/>
    </xf>
    <xf numFmtId="167" fontId="3" fillId="2" borderId="7" xfId="1" applyNumberFormat="1" applyFont="1" applyFill="1" applyBorder="1" applyAlignment="1">
      <alignment vertical="center"/>
    </xf>
    <xf numFmtId="167" fontId="4" fillId="2" borderId="8" xfId="1" applyNumberFormat="1" applyFont="1" applyFill="1" applyBorder="1" applyAlignment="1">
      <alignment vertical="center"/>
    </xf>
    <xf numFmtId="167" fontId="3" fillId="2" borderId="8" xfId="1" applyNumberFormat="1" applyFont="1" applyFill="1" applyBorder="1" applyAlignment="1">
      <alignment vertical="center"/>
    </xf>
    <xf numFmtId="167" fontId="3" fillId="2" borderId="5" xfId="1" applyNumberFormat="1" applyFont="1" applyFill="1" applyBorder="1" applyAlignment="1">
      <alignment vertical="center"/>
    </xf>
    <xf numFmtId="167" fontId="4" fillId="2" borderId="5" xfId="1" applyNumberFormat="1" applyFont="1" applyFill="1" applyBorder="1" applyAlignment="1">
      <alignment vertical="center"/>
    </xf>
    <xf numFmtId="167" fontId="3" fillId="2" borderId="6" xfId="1" applyNumberFormat="1" applyFont="1" applyFill="1" applyBorder="1" applyAlignment="1">
      <alignment vertical="center"/>
    </xf>
    <xf numFmtId="169" fontId="3" fillId="2" borderId="7" xfId="1" applyNumberFormat="1" applyFont="1" applyFill="1" applyBorder="1" applyAlignment="1">
      <alignment horizontal="center"/>
    </xf>
    <xf numFmtId="166" fontId="3" fillId="2" borderId="0" xfId="0" applyNumberFormat="1" applyFont="1" applyFill="1" applyAlignment="1">
      <alignment horizontal="center"/>
    </xf>
    <xf numFmtId="166" fontId="0" fillId="2" borderId="0" xfId="0" applyNumberFormat="1" applyFill="1"/>
    <xf numFmtId="0" fontId="7" fillId="0" borderId="7" xfId="0" applyFont="1" applyFill="1" applyBorder="1" applyAlignment="1">
      <alignment horizontal="left" vertical="top" wrapText="1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68" fontId="7" fillId="0" borderId="7" xfId="1" applyNumberFormat="1" applyFont="1" applyFill="1" applyBorder="1" applyAlignment="1">
      <alignment horizontal="center" vertical="center"/>
    </xf>
    <xf numFmtId="169" fontId="7" fillId="2" borderId="8" xfId="1" applyNumberFormat="1" applyFont="1" applyFill="1" applyBorder="1" applyAlignment="1">
      <alignment horizontal="center"/>
    </xf>
    <xf numFmtId="169" fontId="7" fillId="0" borderId="8" xfId="1" applyNumberFormat="1" applyFont="1" applyFill="1" applyBorder="1" applyAlignment="1">
      <alignment horizontal="center"/>
    </xf>
    <xf numFmtId="0" fontId="8" fillId="0" borderId="0" xfId="0" applyFont="1"/>
    <xf numFmtId="169" fontId="7" fillId="2" borderId="7" xfId="1" applyNumberFormat="1" applyFont="1" applyFill="1" applyBorder="1" applyAlignment="1">
      <alignment horizontal="center"/>
    </xf>
    <xf numFmtId="169" fontId="7" fillId="0" borderId="7" xfId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3" borderId="0" xfId="0" applyFont="1" applyFill="1" applyBorder="1"/>
    <xf numFmtId="0" fontId="3" fillId="3" borderId="15" xfId="0" applyFont="1" applyFill="1" applyBorder="1" applyAlignment="1">
      <alignment horizontal="center" vertical="center" wrapText="1"/>
    </xf>
    <xf numFmtId="165" fontId="4" fillId="3" borderId="16" xfId="0" applyNumberFormat="1" applyFont="1" applyFill="1" applyBorder="1" applyAlignment="1">
      <alignment horizontal="center" vertical="center"/>
    </xf>
    <xf numFmtId="165" fontId="4" fillId="3" borderId="14" xfId="3" applyNumberFormat="1" applyFont="1" applyFill="1" applyBorder="1" applyAlignment="1">
      <alignment horizontal="center" vertical="center"/>
    </xf>
    <xf numFmtId="165" fontId="3" fillId="3" borderId="14" xfId="3" applyNumberFormat="1" applyFont="1" applyFill="1" applyBorder="1" applyAlignment="1">
      <alignment horizontal="center" vertical="center"/>
    </xf>
    <xf numFmtId="165" fontId="3" fillId="3" borderId="13" xfId="3" applyNumberFormat="1" applyFont="1" applyFill="1" applyBorder="1" applyAlignment="1">
      <alignment horizontal="center" vertical="center"/>
    </xf>
    <xf numFmtId="165" fontId="4" fillId="3" borderId="13" xfId="3" applyNumberFormat="1" applyFont="1" applyFill="1" applyBorder="1" applyAlignment="1">
      <alignment horizontal="center" vertical="center"/>
    </xf>
    <xf numFmtId="166" fontId="3" fillId="3" borderId="16" xfId="0" applyNumberFormat="1" applyFont="1" applyFill="1" applyBorder="1" applyAlignment="1">
      <alignment horizontal="center" vertical="center"/>
    </xf>
    <xf numFmtId="166" fontId="3" fillId="3" borderId="14" xfId="0" applyNumberFormat="1" applyFont="1" applyFill="1" applyBorder="1" applyAlignment="1">
      <alignment horizontal="center" vertical="center"/>
    </xf>
    <xf numFmtId="167" fontId="3" fillId="3" borderId="19" xfId="1" applyNumberFormat="1" applyFont="1" applyFill="1" applyBorder="1" applyAlignment="1">
      <alignment horizontal="center" vertical="center"/>
    </xf>
    <xf numFmtId="166" fontId="3" fillId="3" borderId="16" xfId="2" applyNumberFormat="1" applyFont="1" applyFill="1" applyBorder="1" applyAlignment="1">
      <alignment horizontal="center" vertical="center"/>
    </xf>
    <xf numFmtId="165" fontId="3" fillId="3" borderId="17" xfId="3" applyNumberFormat="1" applyFont="1" applyFill="1" applyBorder="1" applyAlignment="1">
      <alignment horizontal="center" vertical="center"/>
    </xf>
    <xf numFmtId="165" fontId="4" fillId="3" borderId="15" xfId="3" applyNumberFormat="1" applyFont="1" applyFill="1" applyBorder="1" applyAlignment="1">
      <alignment horizontal="center" vertical="center"/>
    </xf>
    <xf numFmtId="0" fontId="0" fillId="3" borderId="0" xfId="0" applyFill="1"/>
    <xf numFmtId="165" fontId="0" fillId="3" borderId="0" xfId="0" applyNumberFormat="1" applyFill="1"/>
    <xf numFmtId="2" fontId="0" fillId="3" borderId="0" xfId="0" applyNumberFormat="1" applyFill="1"/>
    <xf numFmtId="164" fontId="0" fillId="3" borderId="0" xfId="0" applyNumberFormat="1" applyFill="1"/>
    <xf numFmtId="166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3" fillId="4" borderId="0" xfId="0" applyFont="1" applyFill="1"/>
    <xf numFmtId="0" fontId="3" fillId="4" borderId="15" xfId="0" applyFont="1" applyFill="1" applyBorder="1" applyAlignment="1">
      <alignment horizontal="center" vertical="center" wrapText="1"/>
    </xf>
    <xf numFmtId="167" fontId="4" fillId="4" borderId="10" xfId="1" applyNumberFormat="1" applyFont="1" applyFill="1" applyBorder="1" applyAlignment="1">
      <alignment horizontal="center" vertical="center"/>
    </xf>
    <xf numFmtId="167" fontId="3" fillId="4" borderId="7" xfId="1" applyNumberFormat="1" applyFont="1" applyFill="1" applyBorder="1" applyAlignment="1">
      <alignment horizontal="center" vertical="center"/>
    </xf>
    <xf numFmtId="167" fontId="3" fillId="4" borderId="8" xfId="1" applyNumberFormat="1" applyFont="1" applyFill="1" applyBorder="1" applyAlignment="1">
      <alignment horizontal="center" vertical="center"/>
    </xf>
    <xf numFmtId="0" fontId="0" fillId="4" borderId="0" xfId="0" applyFill="1"/>
    <xf numFmtId="164" fontId="3" fillId="0" borderId="0" xfId="1" applyFont="1" applyFill="1"/>
    <xf numFmtId="0" fontId="3" fillId="4" borderId="0" xfId="0" applyFont="1" applyFill="1" applyAlignment="1">
      <alignment horizontal="right"/>
    </xf>
    <xf numFmtId="49" fontId="3" fillId="4" borderId="0" xfId="0" applyNumberFormat="1" applyFont="1" applyFill="1" applyAlignment="1">
      <alignment horizontal="left" wrapText="1"/>
    </xf>
    <xf numFmtId="0" fontId="4" fillId="4" borderId="0" xfId="0" applyFont="1" applyFill="1" applyBorder="1" applyAlignment="1">
      <alignment horizontal="center" vertical="top"/>
    </xf>
    <xf numFmtId="0" fontId="3" fillId="4" borderId="1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/>
    </xf>
    <xf numFmtId="167" fontId="3" fillId="4" borderId="7" xfId="1" applyNumberFormat="1" applyFont="1" applyFill="1" applyBorder="1" applyAlignment="1">
      <alignment horizontal="center"/>
    </xf>
    <xf numFmtId="167" fontId="3" fillId="4" borderId="8" xfId="1" applyNumberFormat="1" applyFont="1" applyFill="1" applyBorder="1" applyAlignment="1">
      <alignment horizontal="center"/>
    </xf>
    <xf numFmtId="167" fontId="3" fillId="4" borderId="5" xfId="1" applyNumberFormat="1" applyFont="1" applyFill="1" applyBorder="1" applyAlignment="1">
      <alignment horizontal="center"/>
    </xf>
    <xf numFmtId="167" fontId="4" fillId="4" borderId="8" xfId="1" applyNumberFormat="1" applyFont="1" applyFill="1" applyBorder="1" applyAlignment="1">
      <alignment horizontal="center"/>
    </xf>
    <xf numFmtId="165" fontId="0" fillId="4" borderId="0" xfId="0" applyNumberFormat="1" applyFill="1"/>
    <xf numFmtId="165" fontId="4" fillId="0" borderId="13" xfId="3" applyNumberFormat="1" applyFont="1" applyFill="1" applyBorder="1" applyAlignment="1">
      <alignment horizontal="center" vertical="center"/>
    </xf>
    <xf numFmtId="164" fontId="3" fillId="0" borderId="7" xfId="1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7" fontId="3" fillId="0" borderId="20" xfId="0" applyNumberFormat="1" applyFont="1" applyFill="1" applyBorder="1" applyAlignment="1">
      <alignment horizontal="center" vertical="center"/>
    </xf>
    <xf numFmtId="167" fontId="3" fillId="0" borderId="18" xfId="0" applyNumberFormat="1" applyFont="1" applyFill="1" applyBorder="1" applyAlignment="1">
      <alignment horizontal="center" vertical="center"/>
    </xf>
    <xf numFmtId="167" fontId="3" fillId="0" borderId="21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 wrapText="1"/>
    </xf>
    <xf numFmtId="166" fontId="3" fillId="0" borderId="20" xfId="0" applyNumberFormat="1" applyFont="1" applyFill="1" applyBorder="1" applyAlignment="1">
      <alignment horizontal="center" vertical="center" wrapText="1"/>
    </xf>
    <xf numFmtId="166" fontId="3" fillId="0" borderId="18" xfId="0" applyNumberFormat="1" applyFont="1" applyFill="1" applyBorder="1" applyAlignment="1">
      <alignment horizontal="center" vertical="center" wrapText="1"/>
    </xf>
    <xf numFmtId="166" fontId="3" fillId="0" borderId="2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</cellXfs>
  <cellStyles count="4">
    <cellStyle name="Обычный" xfId="0" builtinId="0"/>
    <cellStyle name="Обычный 2" xfId="2"/>
    <cellStyle name="Финансовый" xfId="1" builtinId="3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90;_&#1044;&#1072;&#1096;&#1080;\&#1041;&#1102;&#1076;&#1078;&#1077;&#1090;,%20&#1087;&#1088;&#1080;&#1085;&#1103;&#1090;&#1080;&#1077;,%20&#1080;&#1089;&#1087;&#1086;&#1083;&#1085;&#1077;&#1085;&#1080;&#1077;\&#1041;&#1102;&#1076;&#1078;&#1077;&#1090;%202020%20&#1075;&#1086;&#1076;\&#1041;&#1102;&#1076;&#1078;&#1077;&#1090;%202020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.соц.экон.разв."/>
      <sheetName val="фин.план"/>
      <sheetName val="ожид.дох."/>
      <sheetName val="ожид.расх."/>
      <sheetName val="ведомств исполнение"/>
      <sheetName val="№1"/>
      <sheetName val="№3"/>
      <sheetName val="№4"/>
      <sheetName val="№6"/>
      <sheetName val=" №8"/>
      <sheetName val="№ 5 "/>
      <sheetName val=" №7"/>
      <sheetName val="0102"/>
      <sheetName val="0104"/>
      <sheetName val="ФОТ 0104"/>
      <sheetName val="по факту"/>
      <sheetName val="01 13"/>
      <sheetName val="02 03 "/>
      <sheetName val="03 09"/>
      <sheetName val="03 10"/>
      <sheetName val="04 09"/>
      <sheetName val="04 12"/>
      <sheetName val="05 01"/>
      <sheetName val="05 02"/>
      <sheetName val="05 03 осв"/>
      <sheetName val="05 03 общ"/>
      <sheetName val="0801 к"/>
      <sheetName val="ФОТ клуб"/>
      <sheetName val="ФОТ факт"/>
      <sheetName val="льг.кв.пл.клуб"/>
      <sheetName val="0801 б"/>
      <sheetName val="ФОТ библ."/>
      <sheetName val="льг.кв.пл.библ."/>
      <sheetName val="расч.расх 1102"/>
      <sheetName val="10 01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5">
          <cell r="J25">
            <v>857171.51454</v>
          </cell>
        </row>
      </sheetData>
      <sheetData sheetId="13"/>
      <sheetData sheetId="14"/>
      <sheetData sheetId="15"/>
      <sheetData sheetId="16"/>
      <sheetData sheetId="17"/>
      <sheetData sheetId="18"/>
      <sheetData sheetId="19">
        <row r="10">
          <cell r="I10">
            <v>50</v>
          </cell>
        </row>
      </sheetData>
      <sheetData sheetId="20">
        <row r="10">
          <cell r="I10">
            <v>568.57899999999995</v>
          </cell>
        </row>
      </sheetData>
      <sheetData sheetId="21">
        <row r="13">
          <cell r="I13">
            <v>600</v>
          </cell>
        </row>
      </sheetData>
      <sheetData sheetId="22">
        <row r="22">
          <cell r="I22">
            <v>2677.1600000000003</v>
          </cell>
        </row>
      </sheetData>
      <sheetData sheetId="23">
        <row r="14">
          <cell r="I14">
            <v>2656.0594500000002</v>
          </cell>
        </row>
      </sheetData>
      <sheetData sheetId="24"/>
      <sheetData sheetId="25">
        <row r="24">
          <cell r="I24">
            <v>2083.4</v>
          </cell>
        </row>
      </sheetData>
      <sheetData sheetId="26">
        <row r="13">
          <cell r="I13">
            <v>4053916.7</v>
          </cell>
        </row>
      </sheetData>
      <sheetData sheetId="27"/>
      <sheetData sheetId="28"/>
      <sheetData sheetId="29"/>
      <sheetData sheetId="30">
        <row r="13">
          <cell r="I13">
            <v>509363.5</v>
          </cell>
        </row>
      </sheetData>
      <sheetData sheetId="31"/>
      <sheetData sheetId="32"/>
      <sheetData sheetId="33">
        <row r="28">
          <cell r="G28">
            <v>208000</v>
          </cell>
        </row>
      </sheetData>
      <sheetData sheetId="34">
        <row r="15">
          <cell r="E15">
            <v>257726.52</v>
          </cell>
          <cell r="F15">
            <v>0</v>
          </cell>
          <cell r="G15">
            <v>0</v>
          </cell>
        </row>
      </sheetData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57"/>
  <sheetViews>
    <sheetView view="pageBreakPreview" topLeftCell="A13" zoomScale="90" zoomScaleSheetLayoutView="90" workbookViewId="0">
      <selection activeCell="B42" sqref="B42"/>
    </sheetView>
  </sheetViews>
  <sheetFormatPr defaultRowHeight="12.75"/>
  <cols>
    <col min="1" max="1" width="24.42578125" customWidth="1"/>
    <col min="2" max="2" width="63.5703125" customWidth="1"/>
    <col min="3" max="3" width="13.28515625" style="230" customWidth="1"/>
    <col min="4" max="4" width="16.7109375" customWidth="1"/>
    <col min="5" max="5" width="15.28515625" customWidth="1"/>
    <col min="9" max="9" width="10.85546875" bestFit="1" customWidth="1"/>
  </cols>
  <sheetData>
    <row r="1" spans="1:5">
      <c r="A1" s="257"/>
      <c r="B1" s="257"/>
      <c r="C1" s="257"/>
    </row>
    <row r="2" spans="1:5" ht="14.25" customHeight="1">
      <c r="A2" s="258" t="s">
        <v>305</v>
      </c>
      <c r="B2" s="258"/>
      <c r="C2" s="258"/>
      <c r="D2" s="258"/>
      <c r="E2" s="258"/>
    </row>
    <row r="3" spans="1:5">
      <c r="A3" s="258" t="s">
        <v>377</v>
      </c>
      <c r="B3" s="258"/>
      <c r="C3" s="258"/>
      <c r="D3" s="258"/>
      <c r="E3" s="258"/>
    </row>
    <row r="4" spans="1:5">
      <c r="A4" s="258" t="s">
        <v>41</v>
      </c>
      <c r="B4" s="258"/>
      <c r="C4" s="258"/>
      <c r="D4" s="258"/>
      <c r="E4" s="258"/>
    </row>
    <row r="5" spans="1:5">
      <c r="A5" s="258" t="s">
        <v>378</v>
      </c>
      <c r="B5" s="258"/>
      <c r="C5" s="258"/>
      <c r="D5" s="258"/>
      <c r="E5" s="258"/>
    </row>
    <row r="6" spans="1:5">
      <c r="A6" s="10"/>
      <c r="B6" s="4"/>
      <c r="C6" s="23"/>
    </row>
    <row r="7" spans="1:5" hidden="1">
      <c r="A7" s="10"/>
      <c r="B7" s="4"/>
      <c r="C7" s="217"/>
    </row>
    <row r="8" spans="1:5" ht="17.25" customHeight="1">
      <c r="A8" s="266" t="s">
        <v>12</v>
      </c>
      <c r="B8" s="266"/>
      <c r="C8" s="266"/>
      <c r="D8" s="266"/>
      <c r="E8" s="266"/>
    </row>
    <row r="9" spans="1:5" ht="18" customHeight="1">
      <c r="A9" s="266" t="s">
        <v>349</v>
      </c>
      <c r="B9" s="266"/>
      <c r="C9" s="266"/>
      <c r="D9" s="266"/>
      <c r="E9" s="266"/>
    </row>
    <row r="10" spans="1:5" ht="16.5" thickBot="1">
      <c r="A10" s="4"/>
      <c r="B10" s="182"/>
      <c r="C10" s="216"/>
    </row>
    <row r="11" spans="1:5" ht="13.5" customHeight="1" thickBot="1">
      <c r="A11" s="264" t="s">
        <v>107</v>
      </c>
      <c r="B11" s="262" t="s">
        <v>71</v>
      </c>
      <c r="C11" s="259" t="s">
        <v>119</v>
      </c>
      <c r="D11" s="260"/>
      <c r="E11" s="261"/>
    </row>
    <row r="12" spans="1:5" ht="15" customHeight="1" thickBot="1">
      <c r="A12" s="265"/>
      <c r="B12" s="263"/>
      <c r="C12" s="218">
        <v>2020</v>
      </c>
      <c r="D12" s="184">
        <v>2021</v>
      </c>
      <c r="E12" s="184">
        <v>2022</v>
      </c>
    </row>
    <row r="13" spans="1:5">
      <c r="A13" s="54" t="s">
        <v>295</v>
      </c>
      <c r="B13" s="69" t="s">
        <v>49</v>
      </c>
      <c r="C13" s="219">
        <f>SUM(C14+C18+C21+C23+C25+C32+C35+C16)</f>
        <v>27835.800000000003</v>
      </c>
      <c r="D13" s="70">
        <f>SUM(D14+D18+D21+D23+D25+D32+D35+D16)</f>
        <v>27348.2</v>
      </c>
      <c r="E13" s="70">
        <f>SUM(E14+E18+E21+E23+E25+E32+E35+E16)</f>
        <v>27348.2</v>
      </c>
    </row>
    <row r="14" spans="1:5">
      <c r="A14" s="55" t="s">
        <v>296</v>
      </c>
      <c r="B14" s="71" t="s">
        <v>62</v>
      </c>
      <c r="C14" s="220">
        <f>SUM(C15)</f>
        <v>11483.6</v>
      </c>
      <c r="D14" s="72">
        <f>SUM(D15)</f>
        <v>11400</v>
      </c>
      <c r="E14" s="72">
        <f>SUM(E15)</f>
        <v>11400</v>
      </c>
    </row>
    <row r="15" spans="1:5">
      <c r="A15" s="56" t="s">
        <v>297</v>
      </c>
      <c r="B15" s="73" t="s">
        <v>63</v>
      </c>
      <c r="C15" s="221">
        <v>11483.6</v>
      </c>
      <c r="D15" s="74">
        <v>11400</v>
      </c>
      <c r="E15" s="74">
        <v>11400</v>
      </c>
    </row>
    <row r="16" spans="1:5" ht="25.5">
      <c r="A16" s="55" t="s">
        <v>298</v>
      </c>
      <c r="B16" s="75" t="s">
        <v>140</v>
      </c>
      <c r="C16" s="220">
        <f>C17</f>
        <v>953.2</v>
      </c>
      <c r="D16" s="72">
        <f>D17</f>
        <v>953.2</v>
      </c>
      <c r="E16" s="72">
        <f>E17</f>
        <v>953.2</v>
      </c>
    </row>
    <row r="17" spans="1:5" ht="25.5">
      <c r="A17" s="56" t="s">
        <v>299</v>
      </c>
      <c r="B17" s="76" t="s">
        <v>141</v>
      </c>
      <c r="C17" s="221">
        <v>953.2</v>
      </c>
      <c r="D17" s="74">
        <v>953.2</v>
      </c>
      <c r="E17" s="74">
        <v>953.2</v>
      </c>
    </row>
    <row r="18" spans="1:5">
      <c r="A18" s="55" t="s">
        <v>300</v>
      </c>
      <c r="B18" s="71" t="s">
        <v>7</v>
      </c>
      <c r="C18" s="220">
        <f>SUM(C19:C20)</f>
        <v>7494.0999999999995</v>
      </c>
      <c r="D18" s="72">
        <f>SUM(D19:D20)</f>
        <v>7370</v>
      </c>
      <c r="E18" s="72">
        <f>SUM(E19:E20)</f>
        <v>7370</v>
      </c>
    </row>
    <row r="19" spans="1:5">
      <c r="A19" s="56" t="s">
        <v>285</v>
      </c>
      <c r="B19" s="73" t="s">
        <v>74</v>
      </c>
      <c r="C19" s="221">
        <f>932-292-177.1</f>
        <v>462.9</v>
      </c>
      <c r="D19" s="74">
        <v>270</v>
      </c>
      <c r="E19" s="74">
        <v>270</v>
      </c>
    </row>
    <row r="20" spans="1:5">
      <c r="A20" s="57" t="s">
        <v>286</v>
      </c>
      <c r="B20" s="77" t="s">
        <v>75</v>
      </c>
      <c r="C20" s="222">
        <v>7031.2</v>
      </c>
      <c r="D20" s="78">
        <v>7100</v>
      </c>
      <c r="E20" s="78">
        <v>7100</v>
      </c>
    </row>
    <row r="21" spans="1:5">
      <c r="A21" s="58" t="s">
        <v>294</v>
      </c>
      <c r="B21" s="79" t="s">
        <v>39</v>
      </c>
      <c r="C21" s="223">
        <f>C22</f>
        <v>49.9</v>
      </c>
      <c r="D21" s="80">
        <f>D22</f>
        <v>50</v>
      </c>
      <c r="E21" s="80">
        <f>E22</f>
        <v>50</v>
      </c>
    </row>
    <row r="22" spans="1:5" ht="38.25">
      <c r="A22" s="56" t="s">
        <v>287</v>
      </c>
      <c r="B22" s="76" t="s">
        <v>121</v>
      </c>
      <c r="C22" s="221">
        <v>49.9</v>
      </c>
      <c r="D22" s="74">
        <v>50</v>
      </c>
      <c r="E22" s="74">
        <v>50</v>
      </c>
    </row>
    <row r="23" spans="1:5" ht="25.5" hidden="1" customHeight="1">
      <c r="A23" s="59" t="s">
        <v>28</v>
      </c>
      <c r="B23" s="81" t="s">
        <v>122</v>
      </c>
      <c r="C23" s="220">
        <v>0</v>
      </c>
      <c r="D23" s="72">
        <v>0</v>
      </c>
      <c r="E23" s="72">
        <v>0</v>
      </c>
    </row>
    <row r="24" spans="1:5" ht="12.75" hidden="1" customHeight="1">
      <c r="A24" s="56" t="s">
        <v>29</v>
      </c>
      <c r="B24" s="73" t="s">
        <v>7</v>
      </c>
      <c r="C24" s="221">
        <v>0</v>
      </c>
      <c r="D24" s="74">
        <v>0</v>
      </c>
      <c r="E24" s="74">
        <v>0</v>
      </c>
    </row>
    <row r="25" spans="1:5" ht="25.5">
      <c r="A25" s="59" t="s">
        <v>293</v>
      </c>
      <c r="B25" s="81" t="s">
        <v>123</v>
      </c>
      <c r="C25" s="220">
        <f>C26+C31</f>
        <v>5300</v>
      </c>
      <c r="D25" s="72">
        <f>D26+D31</f>
        <v>5300</v>
      </c>
      <c r="E25" s="72">
        <f>E26+E31</f>
        <v>5300</v>
      </c>
    </row>
    <row r="26" spans="1:5" ht="63.75">
      <c r="A26" s="57" t="s">
        <v>288</v>
      </c>
      <c r="B26" s="82" t="s">
        <v>124</v>
      </c>
      <c r="C26" s="224">
        <f>C27+C28+C29+C30</f>
        <v>4200</v>
      </c>
      <c r="D26" s="83">
        <f>D27+D28+D29+D30</f>
        <v>4200</v>
      </c>
      <c r="E26" s="83">
        <f>E27+E28+E29+E30</f>
        <v>4200</v>
      </c>
    </row>
    <row r="27" spans="1:5" ht="51">
      <c r="A27" s="17" t="s">
        <v>211</v>
      </c>
      <c r="B27" s="84" t="s">
        <v>212</v>
      </c>
      <c r="C27" s="224">
        <v>400</v>
      </c>
      <c r="D27" s="83">
        <v>400</v>
      </c>
      <c r="E27" s="83">
        <v>400</v>
      </c>
    </row>
    <row r="28" spans="1:5" ht="51">
      <c r="A28" s="18" t="s">
        <v>213</v>
      </c>
      <c r="B28" s="84" t="s">
        <v>214</v>
      </c>
      <c r="C28" s="224">
        <v>200</v>
      </c>
      <c r="D28" s="83">
        <v>200</v>
      </c>
      <c r="E28" s="83">
        <v>200</v>
      </c>
    </row>
    <row r="29" spans="1:5" ht="39" thickBot="1">
      <c r="A29" s="17" t="s">
        <v>215</v>
      </c>
      <c r="B29" s="84" t="s">
        <v>216</v>
      </c>
      <c r="C29" s="225">
        <v>0</v>
      </c>
      <c r="D29" s="119">
        <v>0</v>
      </c>
      <c r="E29" s="119">
        <v>0</v>
      </c>
    </row>
    <row r="30" spans="1:5" ht="26.25" customHeight="1" thickBot="1">
      <c r="A30" s="85" t="s">
        <v>217</v>
      </c>
      <c r="B30" s="86" t="s">
        <v>218</v>
      </c>
      <c r="C30" s="226">
        <v>3600</v>
      </c>
      <c r="D30" s="118">
        <v>3600</v>
      </c>
      <c r="E30" s="118">
        <v>3600</v>
      </c>
    </row>
    <row r="31" spans="1:5" ht="51">
      <c r="A31" s="60" t="s">
        <v>133</v>
      </c>
      <c r="B31" s="87" t="s">
        <v>132</v>
      </c>
      <c r="C31" s="227">
        <v>1100</v>
      </c>
      <c r="D31" s="88">
        <v>1100</v>
      </c>
      <c r="E31" s="88">
        <v>1100</v>
      </c>
    </row>
    <row r="32" spans="1:5">
      <c r="A32" s="61" t="s">
        <v>92</v>
      </c>
      <c r="B32" s="75" t="s">
        <v>93</v>
      </c>
      <c r="C32" s="220">
        <f>C33+C34</f>
        <v>2525</v>
      </c>
      <c r="D32" s="72">
        <f>D33+D34</f>
        <v>2245</v>
      </c>
      <c r="E32" s="72">
        <f>E33+E34</f>
        <v>2245</v>
      </c>
    </row>
    <row r="33" spans="1:9">
      <c r="A33" s="56" t="s">
        <v>127</v>
      </c>
      <c r="B33" s="76" t="s">
        <v>142</v>
      </c>
      <c r="C33" s="224">
        <f>1633+282</f>
        <v>1915</v>
      </c>
      <c r="D33" s="83">
        <v>1635</v>
      </c>
      <c r="E33" s="83">
        <v>1635</v>
      </c>
      <c r="I33" s="1"/>
    </row>
    <row r="34" spans="1:9">
      <c r="A34" s="56" t="s">
        <v>128</v>
      </c>
      <c r="B34" s="89" t="s">
        <v>143</v>
      </c>
      <c r="C34" s="224">
        <v>610</v>
      </c>
      <c r="D34" s="83">
        <v>610</v>
      </c>
      <c r="E34" s="83">
        <v>610</v>
      </c>
      <c r="I34" s="1"/>
    </row>
    <row r="35" spans="1:9">
      <c r="A35" s="61" t="s">
        <v>292</v>
      </c>
      <c r="B35" s="75" t="s">
        <v>83</v>
      </c>
      <c r="C35" s="220">
        <f>C36+C37</f>
        <v>30</v>
      </c>
      <c r="D35" s="72">
        <f>D36+D37</f>
        <v>30</v>
      </c>
      <c r="E35" s="72">
        <f>E36+E37</f>
        <v>30</v>
      </c>
      <c r="I35" s="22"/>
    </row>
    <row r="36" spans="1:9" ht="51">
      <c r="A36" s="62" t="s">
        <v>94</v>
      </c>
      <c r="B36" s="89" t="s">
        <v>95</v>
      </c>
      <c r="C36" s="228">
        <v>0</v>
      </c>
      <c r="D36" s="90">
        <v>0</v>
      </c>
      <c r="E36" s="90">
        <v>0</v>
      </c>
      <c r="I36" s="22"/>
    </row>
    <row r="37" spans="1:9" ht="38.25">
      <c r="A37" s="63" t="s">
        <v>289</v>
      </c>
      <c r="B37" s="76" t="s">
        <v>84</v>
      </c>
      <c r="C37" s="221">
        <v>30</v>
      </c>
      <c r="D37" s="74">
        <v>30</v>
      </c>
      <c r="E37" s="74">
        <v>30</v>
      </c>
    </row>
    <row r="38" spans="1:9">
      <c r="A38" s="64" t="s">
        <v>290</v>
      </c>
      <c r="B38" s="91" t="s">
        <v>65</v>
      </c>
      <c r="C38" s="223">
        <f>C39</f>
        <v>12963.55142</v>
      </c>
      <c r="D38" s="80">
        <f>D39</f>
        <v>3585</v>
      </c>
      <c r="E38" s="80">
        <f>E39</f>
        <v>3593.3</v>
      </c>
    </row>
    <row r="39" spans="1:9">
      <c r="A39" s="65" t="s">
        <v>291</v>
      </c>
      <c r="B39" s="91" t="s">
        <v>66</v>
      </c>
      <c r="C39" s="223">
        <f>C40+C41+C42+C45+C44+C43</f>
        <v>12963.55142</v>
      </c>
      <c r="D39" s="254">
        <f>D40+D41+D42+D45+D44+D43</f>
        <v>3585</v>
      </c>
      <c r="E39" s="254">
        <f>E40+E41+E42+E45+E44+E43</f>
        <v>3593.3</v>
      </c>
    </row>
    <row r="40" spans="1:9" ht="25.5">
      <c r="A40" s="66" t="s">
        <v>317</v>
      </c>
      <c r="B40" s="157" t="s">
        <v>36</v>
      </c>
      <c r="C40" s="222">
        <v>1686.6</v>
      </c>
      <c r="D40" s="78">
        <v>1349.3</v>
      </c>
      <c r="E40" s="78">
        <v>1349.3</v>
      </c>
    </row>
    <row r="41" spans="1:9" ht="25.5">
      <c r="A41" s="67" t="s">
        <v>315</v>
      </c>
      <c r="B41" s="157" t="s">
        <v>37</v>
      </c>
      <c r="C41" s="222">
        <f>3081.1+1852.81+3324.6+168+8.8+317.82+67.8+84.745-1852.81+345+3.535</f>
        <v>7401.4</v>
      </c>
      <c r="D41" s="78">
        <v>8.9</v>
      </c>
      <c r="E41" s="78">
        <v>8.6999999999999993</v>
      </c>
    </row>
    <row r="42" spans="1:9" ht="27" customHeight="1">
      <c r="A42" s="66" t="s">
        <v>316</v>
      </c>
      <c r="B42" s="157" t="s">
        <v>38</v>
      </c>
      <c r="C42" s="222">
        <f>387.9+75+25</f>
        <v>487.9</v>
      </c>
      <c r="D42" s="78">
        <f>389.1+75</f>
        <v>464.1</v>
      </c>
      <c r="E42" s="78">
        <f>397.8+75</f>
        <v>472.8</v>
      </c>
    </row>
    <row r="43" spans="1:9" ht="21" customHeight="1">
      <c r="A43" s="66" t="s">
        <v>319</v>
      </c>
      <c r="B43" s="157" t="s">
        <v>112</v>
      </c>
      <c r="C43" s="222">
        <f>1289.19142+1852.81+30.25</f>
        <v>3172.2514200000001</v>
      </c>
      <c r="D43" s="78">
        <v>1662.7</v>
      </c>
      <c r="E43" s="78">
        <v>1662.5</v>
      </c>
    </row>
    <row r="44" spans="1:9" ht="17.25" customHeight="1" thickBot="1">
      <c r="A44" s="68" t="s">
        <v>318</v>
      </c>
      <c r="B44" s="158" t="s">
        <v>26</v>
      </c>
      <c r="C44" s="222">
        <f>100+5+42.4+68</f>
        <v>215.4</v>
      </c>
      <c r="D44" s="78">
        <v>100</v>
      </c>
      <c r="E44" s="78">
        <v>100</v>
      </c>
    </row>
    <row r="45" spans="1:9" ht="16.5" hidden="1" customHeight="1" thickBot="1">
      <c r="A45" s="66"/>
      <c r="B45" s="82"/>
      <c r="C45" s="222"/>
      <c r="D45" s="78"/>
      <c r="E45" s="78"/>
    </row>
    <row r="46" spans="1:9" ht="13.5" thickBot="1">
      <c r="A46" s="92" t="s">
        <v>11</v>
      </c>
      <c r="B46" s="93"/>
      <c r="C46" s="229">
        <f>SUM(C13+C38)</f>
        <v>40799.351420000006</v>
      </c>
      <c r="D46" s="94">
        <f>SUM(D13+D38)</f>
        <v>30933.200000000001</v>
      </c>
      <c r="E46" s="94">
        <f>SUM(E13+E38)</f>
        <v>30941.5</v>
      </c>
    </row>
    <row r="47" spans="1:9">
      <c r="A47" s="3"/>
    </row>
    <row r="48" spans="1:9">
      <c r="B48" s="21"/>
      <c r="C48" s="231"/>
    </row>
    <row r="49" spans="1:3">
      <c r="A49" s="1"/>
    </row>
    <row r="50" spans="1:3">
      <c r="C50" s="231"/>
    </row>
    <row r="51" spans="1:3">
      <c r="C51" s="231"/>
    </row>
    <row r="52" spans="1:3">
      <c r="C52" s="231"/>
    </row>
    <row r="55" spans="1:3">
      <c r="C55" s="232"/>
    </row>
    <row r="56" spans="1:3">
      <c r="C56" s="232"/>
    </row>
    <row r="57" spans="1:3">
      <c r="C57" s="233"/>
    </row>
  </sheetData>
  <mergeCells count="10">
    <mergeCell ref="C11:E11"/>
    <mergeCell ref="B11:B12"/>
    <mergeCell ref="A11:A12"/>
    <mergeCell ref="A8:E8"/>
    <mergeCell ref="A9:E9"/>
    <mergeCell ref="A1:C1"/>
    <mergeCell ref="A2:E2"/>
    <mergeCell ref="A3:E3"/>
    <mergeCell ref="A4:E4"/>
    <mergeCell ref="A5:E5"/>
  </mergeCells>
  <printOptions horizontalCentered="1"/>
  <pageMargins left="0.74803149606299213" right="0.19685039370078741" top="0.59055118110236227" bottom="0.23622047244094491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workbookViewId="0">
      <selection activeCell="B12" sqref="B12"/>
    </sheetView>
  </sheetViews>
  <sheetFormatPr defaultRowHeight="12.75"/>
  <cols>
    <col min="1" max="1" width="53" customWidth="1"/>
    <col min="2" max="2" width="23.5703125" customWidth="1"/>
    <col min="3" max="3" width="10.5703125" style="242" bestFit="1" customWidth="1"/>
    <col min="4" max="4" width="11.140625" customWidth="1"/>
    <col min="5" max="5" width="11.5703125" customWidth="1"/>
  </cols>
  <sheetData>
    <row r="1" spans="1:6">
      <c r="A1" s="258" t="s">
        <v>310</v>
      </c>
      <c r="B1" s="258"/>
      <c r="C1" s="258"/>
      <c r="D1" s="258"/>
      <c r="E1" s="258"/>
      <c r="F1" s="4"/>
    </row>
    <row r="2" spans="1:6">
      <c r="A2" s="258" t="s">
        <v>379</v>
      </c>
      <c r="B2" s="258"/>
      <c r="C2" s="258"/>
      <c r="D2" s="258"/>
      <c r="E2" s="258"/>
      <c r="F2" s="4"/>
    </row>
    <row r="3" spans="1:6">
      <c r="A3" s="258" t="s">
        <v>41</v>
      </c>
      <c r="B3" s="258"/>
      <c r="C3" s="258"/>
      <c r="D3" s="258"/>
      <c r="E3" s="258"/>
      <c r="F3" s="4"/>
    </row>
    <row r="4" spans="1:6">
      <c r="A4" s="258" t="str">
        <f>'№ 5 '!A5:C5</f>
        <v>от "18" декабря  2020 года №258</v>
      </c>
      <c r="B4" s="258"/>
      <c r="C4" s="258"/>
      <c r="D4" s="258"/>
      <c r="E4" s="258"/>
      <c r="F4" s="4"/>
    </row>
    <row r="5" spans="1:6">
      <c r="A5" s="4"/>
      <c r="B5" s="4"/>
      <c r="C5" s="236"/>
      <c r="D5" s="4"/>
      <c r="E5" s="4"/>
      <c r="F5" s="4"/>
    </row>
    <row r="6" spans="1:6" ht="15.75">
      <c r="A6" s="269" t="s">
        <v>120</v>
      </c>
      <c r="B6" s="269"/>
      <c r="C6" s="269"/>
      <c r="D6" s="269"/>
      <c r="E6" s="269"/>
      <c r="F6" s="4"/>
    </row>
    <row r="7" spans="1:6" ht="15.75">
      <c r="A7" s="266" t="s">
        <v>350</v>
      </c>
      <c r="B7" s="266"/>
      <c r="C7" s="266"/>
      <c r="D7" s="266"/>
      <c r="E7" s="266"/>
      <c r="F7" s="4"/>
    </row>
    <row r="8" spans="1:6" ht="13.5" thickBot="1">
      <c r="A8" s="4"/>
      <c r="B8" s="4"/>
      <c r="C8" s="236"/>
      <c r="D8" s="4"/>
      <c r="E8" s="4"/>
      <c r="F8" s="4"/>
    </row>
    <row r="9" spans="1:6" ht="13.5" thickBot="1">
      <c r="A9" s="264" t="s">
        <v>351</v>
      </c>
      <c r="B9" s="267" t="s">
        <v>352</v>
      </c>
      <c r="C9" s="259" t="s">
        <v>119</v>
      </c>
      <c r="D9" s="260"/>
      <c r="E9" s="261"/>
      <c r="F9" s="4"/>
    </row>
    <row r="10" spans="1:6" ht="13.5" thickBot="1">
      <c r="A10" s="265"/>
      <c r="B10" s="268"/>
      <c r="C10" s="238">
        <v>2020</v>
      </c>
      <c r="D10" s="184">
        <v>2021</v>
      </c>
      <c r="E10" s="184">
        <v>2022</v>
      </c>
      <c r="F10" s="4"/>
    </row>
    <row r="11" spans="1:6" ht="25.5">
      <c r="A11" s="107" t="s">
        <v>116</v>
      </c>
      <c r="B11" s="35" t="s">
        <v>201</v>
      </c>
      <c r="C11" s="239">
        <f>C12+C16</f>
        <v>2903.0192399999869</v>
      </c>
      <c r="D11" s="108">
        <f>D12+D16</f>
        <v>8.0000000016298145E-3</v>
      </c>
      <c r="E11" s="108">
        <f>-(E12+E16)</f>
        <v>7.9999999979918357E-3</v>
      </c>
      <c r="F11" s="4"/>
    </row>
    <row r="12" spans="1:6">
      <c r="A12" s="15" t="s">
        <v>58</v>
      </c>
      <c r="B12" s="8" t="s">
        <v>202</v>
      </c>
      <c r="C12" s="240">
        <f t="shared" ref="C12:E14" si="0">C13</f>
        <v>-40799.351420000006</v>
      </c>
      <c r="D12" s="20">
        <f t="shared" si="0"/>
        <v>-30933.200000000001</v>
      </c>
      <c r="E12" s="20">
        <f t="shared" si="0"/>
        <v>-30941.5</v>
      </c>
      <c r="F12" s="4"/>
    </row>
    <row r="13" spans="1:6">
      <c r="A13" s="14" t="s">
        <v>59</v>
      </c>
      <c r="B13" s="7" t="s">
        <v>203</v>
      </c>
      <c r="C13" s="241">
        <f t="shared" si="0"/>
        <v>-40799.351420000006</v>
      </c>
      <c r="D13" s="9">
        <f t="shared" si="0"/>
        <v>-30933.200000000001</v>
      </c>
      <c r="E13" s="9">
        <f t="shared" si="0"/>
        <v>-30941.5</v>
      </c>
      <c r="F13" s="4"/>
    </row>
    <row r="14" spans="1:6">
      <c r="A14" s="16" t="s">
        <v>60</v>
      </c>
      <c r="B14" s="7" t="s">
        <v>204</v>
      </c>
      <c r="C14" s="241">
        <f t="shared" si="0"/>
        <v>-40799.351420000006</v>
      </c>
      <c r="D14" s="9">
        <f t="shared" si="0"/>
        <v>-30933.200000000001</v>
      </c>
      <c r="E14" s="9">
        <f t="shared" si="0"/>
        <v>-30941.5</v>
      </c>
      <c r="F14" s="4"/>
    </row>
    <row r="15" spans="1:6" ht="25.5">
      <c r="A15" s="109" t="s">
        <v>117</v>
      </c>
      <c r="B15" s="11" t="s">
        <v>205</v>
      </c>
      <c r="C15" s="239">
        <f>-'№ 5 '!C46</f>
        <v>-40799.351420000006</v>
      </c>
      <c r="D15" s="108">
        <f>-'№ 5 '!D46</f>
        <v>-30933.200000000001</v>
      </c>
      <c r="E15" s="108">
        <f>-'№ 5 '!E46</f>
        <v>-30941.5</v>
      </c>
      <c r="F15" s="4"/>
    </row>
    <row r="16" spans="1:6">
      <c r="A16" s="14" t="s">
        <v>42</v>
      </c>
      <c r="B16" s="8" t="s">
        <v>206</v>
      </c>
      <c r="C16" s="241">
        <f t="shared" ref="C16:E18" si="1">C17</f>
        <v>43702.370659999993</v>
      </c>
      <c r="D16" s="9">
        <f t="shared" si="1"/>
        <v>30933.208000000002</v>
      </c>
      <c r="E16" s="9">
        <f t="shared" si="1"/>
        <v>30941.492000000002</v>
      </c>
      <c r="F16" s="4"/>
    </row>
    <row r="17" spans="1:6">
      <c r="A17" s="14" t="s">
        <v>43</v>
      </c>
      <c r="B17" s="7" t="s">
        <v>207</v>
      </c>
      <c r="C17" s="241">
        <f t="shared" si="1"/>
        <v>43702.370659999993</v>
      </c>
      <c r="D17" s="9">
        <f t="shared" si="1"/>
        <v>30933.208000000002</v>
      </c>
      <c r="E17" s="9">
        <f t="shared" si="1"/>
        <v>30941.492000000002</v>
      </c>
      <c r="F17" s="4"/>
    </row>
    <row r="18" spans="1:6">
      <c r="A18" s="14" t="s">
        <v>44</v>
      </c>
      <c r="B18" s="7" t="s">
        <v>208</v>
      </c>
      <c r="C18" s="241">
        <f t="shared" si="1"/>
        <v>43702.370659999993</v>
      </c>
      <c r="D18" s="9">
        <f t="shared" si="1"/>
        <v>30933.208000000002</v>
      </c>
      <c r="E18" s="9">
        <f t="shared" si="1"/>
        <v>30941.492000000002</v>
      </c>
      <c r="F18" s="4"/>
    </row>
    <row r="19" spans="1:6" ht="25.5">
      <c r="A19" s="110" t="s">
        <v>118</v>
      </c>
      <c r="B19" s="11" t="s">
        <v>209</v>
      </c>
      <c r="C19" s="239">
        <f>' №8'!G267</f>
        <v>43702.370659999993</v>
      </c>
      <c r="D19" s="108">
        <f>' №8'!H267</f>
        <v>30933.208000000002</v>
      </c>
      <c r="E19" s="108">
        <f>' №8'!I267</f>
        <v>30941.492000000002</v>
      </c>
      <c r="F19" s="4"/>
    </row>
    <row r="20" spans="1:6">
      <c r="A20" s="4"/>
      <c r="B20" s="4"/>
      <c r="C20" s="237"/>
      <c r="D20" s="4"/>
      <c r="E20" s="4"/>
      <c r="F20" s="4"/>
    </row>
    <row r="21" spans="1:6">
      <c r="A21" s="4"/>
      <c r="B21" s="4"/>
      <c r="C21" s="237"/>
      <c r="D21" s="4"/>
      <c r="E21" s="4"/>
      <c r="F21" s="4"/>
    </row>
    <row r="22" spans="1:6">
      <c r="A22" s="4"/>
      <c r="B22" s="4"/>
      <c r="C22" s="237"/>
      <c r="D22" s="4"/>
      <c r="E22" s="4"/>
      <c r="F22" s="4"/>
    </row>
    <row r="23" spans="1:6">
      <c r="A23" s="4"/>
      <c r="B23" s="4"/>
      <c r="C23" s="237"/>
      <c r="D23" s="4"/>
      <c r="E23" s="4"/>
      <c r="F23" s="4"/>
    </row>
    <row r="24" spans="1:6">
      <c r="A24" s="4"/>
      <c r="B24" s="4"/>
      <c r="C24" s="237"/>
      <c r="D24" s="4"/>
      <c r="E24" s="4"/>
      <c r="F24" s="4"/>
    </row>
    <row r="25" spans="1:6">
      <c r="A25" s="4"/>
      <c r="B25" s="4"/>
      <c r="C25" s="237"/>
      <c r="D25" s="4"/>
      <c r="E25" s="4"/>
      <c r="F25" s="4"/>
    </row>
    <row r="26" spans="1:6">
      <c r="A26" s="4"/>
      <c r="B26" s="4"/>
      <c r="C26" s="237"/>
      <c r="D26" s="4"/>
      <c r="E26" s="4"/>
      <c r="F26" s="4"/>
    </row>
    <row r="27" spans="1:6">
      <c r="A27" s="4"/>
      <c r="B27" s="4"/>
      <c r="C27" s="237"/>
      <c r="D27" s="4"/>
      <c r="E27" s="4"/>
      <c r="F27" s="4"/>
    </row>
    <row r="28" spans="1:6">
      <c r="A28" s="4"/>
      <c r="B28" s="4"/>
      <c r="C28" s="237"/>
      <c r="D28" s="4"/>
      <c r="E28" s="4"/>
      <c r="F28" s="4"/>
    </row>
    <row r="29" spans="1:6">
      <c r="A29" s="4"/>
      <c r="B29" s="4"/>
      <c r="C29" s="237"/>
      <c r="D29" s="4"/>
      <c r="E29" s="4"/>
      <c r="F29" s="4"/>
    </row>
    <row r="30" spans="1:6">
      <c r="A30" s="4"/>
      <c r="B30" s="4"/>
      <c r="C30" s="237"/>
      <c r="D30" s="4"/>
      <c r="E30" s="4"/>
      <c r="F30" s="4"/>
    </row>
    <row r="31" spans="1:6">
      <c r="A31" s="4"/>
      <c r="B31" s="4"/>
      <c r="C31" s="237"/>
      <c r="D31" s="4"/>
      <c r="E31" s="4"/>
      <c r="F31" s="4"/>
    </row>
    <row r="32" spans="1:6">
      <c r="A32" s="4"/>
      <c r="B32" s="4"/>
      <c r="C32" s="237"/>
      <c r="D32" s="4"/>
      <c r="E32" s="4"/>
      <c r="F32" s="4"/>
    </row>
    <row r="33" spans="1:6">
      <c r="A33" s="4"/>
      <c r="B33" s="4"/>
      <c r="C33" s="237"/>
      <c r="D33" s="4"/>
      <c r="E33" s="4"/>
      <c r="F33" s="4"/>
    </row>
  </sheetData>
  <mergeCells count="9">
    <mergeCell ref="A9:A10"/>
    <mergeCell ref="B9:B10"/>
    <mergeCell ref="C9:E9"/>
    <mergeCell ref="A1:E1"/>
    <mergeCell ref="A2:E2"/>
    <mergeCell ref="A3:E3"/>
    <mergeCell ref="A4:E4"/>
    <mergeCell ref="A6:E6"/>
    <mergeCell ref="A7:E7"/>
  </mergeCells>
  <printOptions horizontalCentered="1"/>
  <pageMargins left="0.59055118110236227" right="0.19685039370078741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topLeftCell="A5" zoomScaleSheetLayoutView="100" workbookViewId="0">
      <selection activeCell="D11" sqref="D11"/>
    </sheetView>
  </sheetViews>
  <sheetFormatPr defaultRowHeight="12.75"/>
  <cols>
    <col min="1" max="1" width="52.5703125" style="12" customWidth="1"/>
    <col min="2" max="2" width="7.140625" customWidth="1"/>
    <col min="3" max="3" width="9.28515625" customWidth="1"/>
    <col min="4" max="4" width="12.140625" style="242" customWidth="1"/>
    <col min="5" max="5" width="11.140625" customWidth="1"/>
    <col min="6" max="6" width="12" customWidth="1"/>
  </cols>
  <sheetData>
    <row r="1" spans="1:6">
      <c r="A1" s="258" t="s">
        <v>311</v>
      </c>
      <c r="B1" s="258"/>
      <c r="C1" s="258"/>
      <c r="D1" s="258"/>
      <c r="E1" s="258"/>
      <c r="F1" s="258"/>
    </row>
    <row r="2" spans="1:6">
      <c r="A2" s="275" t="s">
        <v>380</v>
      </c>
      <c r="B2" s="275"/>
      <c r="C2" s="275"/>
      <c r="D2" s="275"/>
      <c r="E2" s="275"/>
      <c r="F2" s="275"/>
    </row>
    <row r="3" spans="1:6">
      <c r="A3" s="275" t="s">
        <v>41</v>
      </c>
      <c r="B3" s="275"/>
      <c r="C3" s="275"/>
      <c r="D3" s="275"/>
      <c r="E3" s="275"/>
      <c r="F3" s="275"/>
    </row>
    <row r="4" spans="1:6">
      <c r="A4" s="276" t="str">
        <f>№6!A4</f>
        <v>от "18" декабря  2020 года №258</v>
      </c>
      <c r="B4" s="276"/>
      <c r="C4" s="276"/>
      <c r="D4" s="276"/>
      <c r="E4" s="276"/>
      <c r="F4" s="276"/>
    </row>
    <row r="5" spans="1:6" ht="6" customHeight="1">
      <c r="A5" s="24"/>
      <c r="B5" s="24"/>
      <c r="C5" s="24"/>
      <c r="D5" s="235"/>
      <c r="E5" s="19"/>
    </row>
    <row r="6" spans="1:6" hidden="1">
      <c r="A6" s="24"/>
      <c r="B6" s="24"/>
      <c r="C6" s="24"/>
      <c r="D6" s="244"/>
      <c r="E6" s="19"/>
    </row>
    <row r="7" spans="1:6" hidden="1">
      <c r="A7" s="29"/>
      <c r="B7" s="23"/>
      <c r="C7" s="23"/>
      <c r="D7" s="245"/>
    </row>
    <row r="8" spans="1:6" ht="30" customHeight="1">
      <c r="A8" s="277" t="s">
        <v>353</v>
      </c>
      <c r="B8" s="277"/>
      <c r="C8" s="277"/>
      <c r="D8" s="277"/>
      <c r="E8" s="277"/>
      <c r="F8" s="277"/>
    </row>
    <row r="9" spans="1:6" ht="15.75">
      <c r="A9" s="278" t="s">
        <v>13</v>
      </c>
      <c r="B9" s="278"/>
      <c r="C9" s="278"/>
      <c r="D9" s="278"/>
      <c r="E9" s="278"/>
      <c r="F9" s="278"/>
    </row>
    <row r="10" spans="1:6" ht="15.75">
      <c r="A10" s="279" t="s">
        <v>144</v>
      </c>
      <c r="B10" s="279"/>
      <c r="C10" s="279"/>
      <c r="D10" s="279"/>
      <c r="E10" s="279"/>
      <c r="F10" s="279"/>
    </row>
    <row r="11" spans="1:6" ht="6" customHeight="1" thickBot="1">
      <c r="A11" s="31"/>
      <c r="B11" s="31"/>
      <c r="C11" s="31"/>
      <c r="D11" s="31"/>
    </row>
    <row r="12" spans="1:6" hidden="1">
      <c r="A12" s="31"/>
      <c r="B12" s="31"/>
      <c r="C12" s="31"/>
      <c r="D12" s="246"/>
    </row>
    <row r="13" spans="1:6" hidden="1">
      <c r="A13" s="31"/>
      <c r="B13" s="31"/>
      <c r="C13" s="31"/>
      <c r="D13" s="246"/>
    </row>
    <row r="14" spans="1:6" hidden="1">
      <c r="A14" s="31"/>
      <c r="B14" s="31"/>
      <c r="C14" s="31"/>
      <c r="D14" s="246"/>
    </row>
    <row r="15" spans="1:6" ht="13.5" customHeight="1" thickBot="1">
      <c r="A15" s="273" t="s">
        <v>14</v>
      </c>
      <c r="B15" s="267" t="s">
        <v>15</v>
      </c>
      <c r="C15" s="267" t="s">
        <v>125</v>
      </c>
      <c r="D15" s="270" t="s">
        <v>354</v>
      </c>
      <c r="E15" s="271"/>
      <c r="F15" s="272"/>
    </row>
    <row r="16" spans="1:6" ht="13.5" thickBot="1">
      <c r="A16" s="274"/>
      <c r="B16" s="268"/>
      <c r="C16" s="268"/>
      <c r="D16" s="247">
        <v>2020</v>
      </c>
      <c r="E16" s="186">
        <v>2021</v>
      </c>
      <c r="F16" s="186">
        <v>2022</v>
      </c>
    </row>
    <row r="17" spans="1:6">
      <c r="A17" s="185">
        <v>1</v>
      </c>
      <c r="B17" s="96">
        <v>2</v>
      </c>
      <c r="C17" s="96">
        <v>3</v>
      </c>
      <c r="D17" s="248">
        <v>4</v>
      </c>
      <c r="E17" s="96">
        <v>5</v>
      </c>
      <c r="F17" s="96">
        <v>6</v>
      </c>
    </row>
    <row r="18" spans="1:6">
      <c r="A18" s="47" t="s">
        <v>16</v>
      </c>
      <c r="B18" s="95" t="s">
        <v>8</v>
      </c>
      <c r="C18" s="96"/>
      <c r="D18" s="249">
        <f>D19+D21+D22+D24+D25</f>
        <v>14088.669999999996</v>
      </c>
      <c r="E18" s="111">
        <f>E19+E21+E22+E24+E25</f>
        <v>13315.267999999998</v>
      </c>
      <c r="F18" s="111">
        <f>F19+F21+F22+F24+F25</f>
        <v>13297.636</v>
      </c>
    </row>
    <row r="19" spans="1:6" ht="25.5">
      <c r="A19" s="40" t="s">
        <v>31</v>
      </c>
      <c r="B19" s="95" t="s">
        <v>8</v>
      </c>
      <c r="C19" s="95" t="s">
        <v>17</v>
      </c>
      <c r="D19" s="249">
        <f>' №8'!G16</f>
        <v>1120.8</v>
      </c>
      <c r="E19" s="111">
        <f>' №8'!H16</f>
        <v>1160.6880000000001</v>
      </c>
      <c r="F19" s="111">
        <f>' №8'!I16</f>
        <v>1207.1600000000001</v>
      </c>
    </row>
    <row r="20" spans="1:6" ht="33" hidden="1" customHeight="1">
      <c r="A20" s="44" t="s">
        <v>231</v>
      </c>
      <c r="B20" s="7" t="s">
        <v>8</v>
      </c>
      <c r="C20" s="6" t="s">
        <v>52</v>
      </c>
      <c r="D20" s="240">
        <f>' №8'!G23</f>
        <v>0</v>
      </c>
      <c r="E20" s="112">
        <f>' №8'!H23</f>
        <v>0</v>
      </c>
      <c r="F20" s="112">
        <f>' №8'!I23</f>
        <v>0</v>
      </c>
    </row>
    <row r="21" spans="1:6" ht="38.25">
      <c r="A21" s="40" t="s">
        <v>1</v>
      </c>
      <c r="B21" s="97" t="s">
        <v>8</v>
      </c>
      <c r="C21" s="98" t="s">
        <v>18</v>
      </c>
      <c r="D21" s="249">
        <f>' №8'!G33</f>
        <v>11641.259999999998</v>
      </c>
      <c r="E21" s="111">
        <f>' №8'!H33</f>
        <v>10977.8</v>
      </c>
      <c r="F21" s="111">
        <f>' №8'!I33</f>
        <v>10873.2</v>
      </c>
    </row>
    <row r="22" spans="1:6" ht="38.25">
      <c r="A22" s="45" t="s">
        <v>223</v>
      </c>
      <c r="B22" s="42" t="s">
        <v>8</v>
      </c>
      <c r="C22" s="6" t="s">
        <v>9</v>
      </c>
      <c r="D22" s="240">
        <f>' №8'!G54</f>
        <v>15.3</v>
      </c>
      <c r="E22" s="112">
        <f>' №8'!H54</f>
        <v>15.3</v>
      </c>
      <c r="F22" s="112">
        <f>' №8'!I54</f>
        <v>15.3</v>
      </c>
    </row>
    <row r="23" spans="1:6" hidden="1">
      <c r="A23" s="39" t="s">
        <v>97</v>
      </c>
      <c r="B23" s="97" t="s">
        <v>8</v>
      </c>
      <c r="C23" s="98" t="s">
        <v>21</v>
      </c>
      <c r="D23" s="249">
        <v>0</v>
      </c>
      <c r="E23" s="111">
        <v>0</v>
      </c>
      <c r="F23" s="111">
        <v>0</v>
      </c>
    </row>
    <row r="24" spans="1:6">
      <c r="A24" s="39" t="s">
        <v>73</v>
      </c>
      <c r="B24" s="95" t="s">
        <v>8</v>
      </c>
      <c r="C24" s="95" t="s">
        <v>98</v>
      </c>
      <c r="D24" s="250">
        <f>' №8'!G63</f>
        <v>50</v>
      </c>
      <c r="E24" s="27">
        <f>' №8'!H63</f>
        <v>50</v>
      </c>
      <c r="F24" s="27">
        <f>' №8'!I63</f>
        <v>50</v>
      </c>
    </row>
    <row r="25" spans="1:6">
      <c r="A25" s="40" t="s">
        <v>99</v>
      </c>
      <c r="B25" s="95" t="s">
        <v>8</v>
      </c>
      <c r="C25" s="95" t="s">
        <v>100</v>
      </c>
      <c r="D25" s="250">
        <f>' №8'!G67</f>
        <v>1261.31</v>
      </c>
      <c r="E25" s="27">
        <f>' №8'!H67</f>
        <v>1111.48</v>
      </c>
      <c r="F25" s="27">
        <f>' №8'!I67</f>
        <v>1151.9760000000001</v>
      </c>
    </row>
    <row r="26" spans="1:6">
      <c r="A26" s="40" t="s">
        <v>76</v>
      </c>
      <c r="B26" s="95" t="s">
        <v>17</v>
      </c>
      <c r="C26" s="95"/>
      <c r="D26" s="250">
        <f>D27</f>
        <v>412.9</v>
      </c>
      <c r="E26" s="27">
        <f>E27</f>
        <v>389.1</v>
      </c>
      <c r="F26" s="27">
        <f>F27</f>
        <v>397.5</v>
      </c>
    </row>
    <row r="27" spans="1:6">
      <c r="A27" s="40" t="s">
        <v>27</v>
      </c>
      <c r="B27" s="95" t="s">
        <v>17</v>
      </c>
      <c r="C27" s="95" t="s">
        <v>52</v>
      </c>
      <c r="D27" s="250">
        <f>' №8'!G83</f>
        <v>412.9</v>
      </c>
      <c r="E27" s="27">
        <f>' №8'!H83</f>
        <v>389.1</v>
      </c>
      <c r="F27" s="27">
        <f>' №8'!I83</f>
        <v>397.5</v>
      </c>
    </row>
    <row r="28" spans="1:6" ht="25.5">
      <c r="A28" s="40" t="s">
        <v>68</v>
      </c>
      <c r="B28" s="95" t="s">
        <v>52</v>
      </c>
      <c r="C28" s="95"/>
      <c r="D28" s="250">
        <f>D30+D29</f>
        <v>100</v>
      </c>
      <c r="E28" s="27">
        <f>E30+E29</f>
        <v>100</v>
      </c>
      <c r="F28" s="27">
        <f>F30+F29</f>
        <v>100</v>
      </c>
    </row>
    <row r="29" spans="1:6" ht="25.5">
      <c r="A29" s="40" t="s">
        <v>79</v>
      </c>
      <c r="B29" s="95" t="s">
        <v>52</v>
      </c>
      <c r="C29" s="95" t="s">
        <v>23</v>
      </c>
      <c r="D29" s="250">
        <f>' №8'!G93</f>
        <v>50</v>
      </c>
      <c r="E29" s="27">
        <f>' №8'!H93</f>
        <v>50</v>
      </c>
      <c r="F29" s="27">
        <f>' №8'!I93</f>
        <v>50</v>
      </c>
    </row>
    <row r="30" spans="1:6">
      <c r="A30" s="40" t="s">
        <v>69</v>
      </c>
      <c r="B30" s="95" t="s">
        <v>52</v>
      </c>
      <c r="C30" s="95" t="s">
        <v>61</v>
      </c>
      <c r="D30" s="250">
        <f>' №8'!G102</f>
        <v>50</v>
      </c>
      <c r="E30" s="27">
        <f>' №8'!H102</f>
        <v>50</v>
      </c>
      <c r="F30" s="27">
        <f>' №8'!I102</f>
        <v>50</v>
      </c>
    </row>
    <row r="31" spans="1:6">
      <c r="A31" s="47" t="s">
        <v>56</v>
      </c>
      <c r="B31" s="95" t="s">
        <v>18</v>
      </c>
      <c r="C31" s="95"/>
      <c r="D31" s="250">
        <f>D32+D33</f>
        <v>6426.2016199999998</v>
      </c>
      <c r="E31" s="27">
        <f>E32+E33</f>
        <v>1053.2</v>
      </c>
      <c r="F31" s="27">
        <f>F32+F33</f>
        <v>1053.2</v>
      </c>
    </row>
    <row r="32" spans="1:6">
      <c r="A32" s="47" t="s">
        <v>114</v>
      </c>
      <c r="B32" s="95" t="s">
        <v>18</v>
      </c>
      <c r="C32" s="95" t="s">
        <v>23</v>
      </c>
      <c r="D32" s="250">
        <f>' №8'!G110</f>
        <v>6156.8016200000002</v>
      </c>
      <c r="E32" s="27">
        <f>' №8'!H110</f>
        <v>953.2</v>
      </c>
      <c r="F32" s="27">
        <f>' №8'!I110</f>
        <v>953.2</v>
      </c>
    </row>
    <row r="33" spans="1:6">
      <c r="A33" s="47" t="s">
        <v>86</v>
      </c>
      <c r="B33" s="95" t="s">
        <v>18</v>
      </c>
      <c r="C33" s="95" t="s">
        <v>67</v>
      </c>
      <c r="D33" s="250">
        <f>' №8'!G124</f>
        <v>269.39999999999998</v>
      </c>
      <c r="E33" s="27">
        <f>' №8'!H124</f>
        <v>100</v>
      </c>
      <c r="F33" s="27">
        <f>' №8'!I124</f>
        <v>100</v>
      </c>
    </row>
    <row r="34" spans="1:6">
      <c r="A34" s="40" t="s">
        <v>19</v>
      </c>
      <c r="B34" s="95" t="s">
        <v>20</v>
      </c>
      <c r="C34" s="13"/>
      <c r="D34" s="250">
        <f>SUM(D35+D36+D37)</f>
        <v>12103.772520000002</v>
      </c>
      <c r="E34" s="27">
        <f>SUM(E35+E36+E37)</f>
        <v>6512.7000000000007</v>
      </c>
      <c r="F34" s="27">
        <f>SUM(F35+F36+F37)</f>
        <v>6562.5</v>
      </c>
    </row>
    <row r="35" spans="1:6">
      <c r="A35" s="40" t="s">
        <v>47</v>
      </c>
      <c r="B35" s="95" t="s">
        <v>20</v>
      </c>
      <c r="C35" s="95" t="s">
        <v>8</v>
      </c>
      <c r="D35" s="250">
        <f>' №8'!G134</f>
        <v>2588.9499999999998</v>
      </c>
      <c r="E35" s="113">
        <f>' №8'!H134</f>
        <v>1300</v>
      </c>
      <c r="F35" s="113">
        <f>' №8'!I134</f>
        <v>1300</v>
      </c>
    </row>
    <row r="36" spans="1:6">
      <c r="A36" s="39" t="s">
        <v>48</v>
      </c>
      <c r="B36" s="95" t="s">
        <v>20</v>
      </c>
      <c r="C36" s="95" t="s">
        <v>17</v>
      </c>
      <c r="D36" s="251">
        <f>' №8'!G145</f>
        <v>3435.5931</v>
      </c>
      <c r="E36" s="114">
        <f>' №8'!H145</f>
        <v>1400</v>
      </c>
      <c r="F36" s="114">
        <f>' №8'!I145</f>
        <v>1400</v>
      </c>
    </row>
    <row r="37" spans="1:6">
      <c r="A37" s="39" t="s">
        <v>51</v>
      </c>
      <c r="B37" s="95" t="s">
        <v>20</v>
      </c>
      <c r="C37" s="95" t="s">
        <v>52</v>
      </c>
      <c r="D37" s="251">
        <f>' №8'!G168</f>
        <v>6079.2294200000015</v>
      </c>
      <c r="E37" s="114">
        <f>' №8'!H168</f>
        <v>3812.7000000000003</v>
      </c>
      <c r="F37" s="114">
        <f>' №8'!I168</f>
        <v>3862.5</v>
      </c>
    </row>
    <row r="38" spans="1:6" hidden="1">
      <c r="A38" s="47" t="s">
        <v>64</v>
      </c>
      <c r="B38" s="95" t="s">
        <v>21</v>
      </c>
      <c r="C38" s="99"/>
      <c r="D38" s="251">
        <f>D39</f>
        <v>0</v>
      </c>
      <c r="E38" s="114">
        <f>E39</f>
        <v>0</v>
      </c>
      <c r="F38" s="114">
        <f>F39</f>
        <v>0</v>
      </c>
    </row>
    <row r="39" spans="1:6" hidden="1">
      <c r="A39" s="47" t="s">
        <v>136</v>
      </c>
      <c r="B39" s="95" t="s">
        <v>21</v>
      </c>
      <c r="C39" s="99" t="s">
        <v>17</v>
      </c>
      <c r="D39" s="251"/>
      <c r="E39" s="114"/>
      <c r="F39" s="114"/>
    </row>
    <row r="40" spans="1:6">
      <c r="A40" s="39" t="s">
        <v>103</v>
      </c>
      <c r="B40" s="95" t="s">
        <v>22</v>
      </c>
      <c r="C40" s="99"/>
      <c r="D40" s="250">
        <f>SUM(D41)</f>
        <v>9963.07</v>
      </c>
      <c r="E40" s="113">
        <f>SUM(E41)</f>
        <v>9194.9320000000007</v>
      </c>
      <c r="F40" s="113">
        <f>SUM(F41)</f>
        <v>9151.9360000000015</v>
      </c>
    </row>
    <row r="41" spans="1:6">
      <c r="A41" s="48" t="s">
        <v>10</v>
      </c>
      <c r="B41" s="95" t="s">
        <v>22</v>
      </c>
      <c r="C41" s="95" t="s">
        <v>8</v>
      </c>
      <c r="D41" s="250">
        <f>' №8'!G194</f>
        <v>9963.07</v>
      </c>
      <c r="E41" s="113">
        <f>' №8'!H194</f>
        <v>9194.9320000000007</v>
      </c>
      <c r="F41" s="113">
        <f>' №8'!I194</f>
        <v>9151.9360000000015</v>
      </c>
    </row>
    <row r="42" spans="1:6" hidden="1">
      <c r="A42" s="49" t="s">
        <v>137</v>
      </c>
      <c r="B42" s="95" t="s">
        <v>23</v>
      </c>
      <c r="C42" s="95"/>
      <c r="D42" s="250">
        <f>D43</f>
        <v>0</v>
      </c>
      <c r="E42" s="113">
        <f>E43</f>
        <v>0</v>
      </c>
      <c r="F42" s="113">
        <f>F43</f>
        <v>0</v>
      </c>
    </row>
    <row r="43" spans="1:6" hidden="1">
      <c r="A43" s="49" t="s">
        <v>138</v>
      </c>
      <c r="B43" s="95" t="s">
        <v>23</v>
      </c>
      <c r="C43" s="95" t="s">
        <v>8</v>
      </c>
      <c r="D43" s="250"/>
      <c r="E43" s="113"/>
      <c r="F43" s="113"/>
    </row>
    <row r="44" spans="1:6">
      <c r="A44" s="50" t="s">
        <v>72</v>
      </c>
      <c r="B44" s="26">
        <v>10</v>
      </c>
      <c r="C44" s="26"/>
      <c r="D44" s="250">
        <f>SUM(D45+D46+D47+D48)</f>
        <v>257.72651999999999</v>
      </c>
      <c r="E44" s="27">
        <f>SUM(E45+E46+E47+E48)</f>
        <v>268.00799999999998</v>
      </c>
      <c r="F44" s="27">
        <f>SUM(F45+F46+F47+F48)</f>
        <v>278.72000000000003</v>
      </c>
    </row>
    <row r="45" spans="1:6">
      <c r="A45" s="51" t="s">
        <v>50</v>
      </c>
      <c r="B45" s="100">
        <v>10</v>
      </c>
      <c r="C45" s="95" t="s">
        <v>8</v>
      </c>
      <c r="D45" s="249">
        <f>' №8'!G226</f>
        <v>257.72651999999999</v>
      </c>
      <c r="E45" s="115">
        <f>' №8'!H226</f>
        <v>268.00799999999998</v>
      </c>
      <c r="F45" s="115">
        <f>' №8'!I226</f>
        <v>278.72000000000003</v>
      </c>
    </row>
    <row r="46" spans="1:6" hidden="1">
      <c r="A46" s="50" t="s">
        <v>139</v>
      </c>
      <c r="B46" s="100">
        <v>10</v>
      </c>
      <c r="C46" s="95" t="s">
        <v>52</v>
      </c>
      <c r="D46" s="249">
        <f>1400-1400</f>
        <v>0</v>
      </c>
      <c r="E46" s="115">
        <f>1400-1400</f>
        <v>0</v>
      </c>
      <c r="F46" s="115">
        <f>1400-1400</f>
        <v>0</v>
      </c>
    </row>
    <row r="47" spans="1:6" hidden="1">
      <c r="A47" s="50" t="s">
        <v>113</v>
      </c>
      <c r="B47" s="100">
        <v>10</v>
      </c>
      <c r="C47" s="95" t="s">
        <v>18</v>
      </c>
      <c r="D47" s="249"/>
      <c r="E47" s="115"/>
      <c r="F47" s="115"/>
    </row>
    <row r="48" spans="1:6" hidden="1">
      <c r="A48" s="50" t="s">
        <v>85</v>
      </c>
      <c r="B48" s="100">
        <v>10</v>
      </c>
      <c r="C48" s="95" t="s">
        <v>9</v>
      </c>
      <c r="D48" s="249"/>
      <c r="E48" s="115"/>
      <c r="F48" s="115"/>
    </row>
    <row r="49" spans="1:6">
      <c r="A49" s="50" t="s">
        <v>102</v>
      </c>
      <c r="B49" s="100">
        <v>11</v>
      </c>
      <c r="C49" s="95"/>
      <c r="D49" s="249">
        <f>D50+D51</f>
        <v>350.03</v>
      </c>
      <c r="E49" s="115">
        <f>E50+E51</f>
        <v>100</v>
      </c>
      <c r="F49" s="115">
        <f>F50+F51</f>
        <v>100</v>
      </c>
    </row>
    <row r="50" spans="1:6" hidden="1">
      <c r="A50" s="50" t="s">
        <v>106</v>
      </c>
      <c r="B50" s="100">
        <v>11</v>
      </c>
      <c r="C50" s="95" t="s">
        <v>8</v>
      </c>
      <c r="D50" s="249">
        <f>' №8'!G244</f>
        <v>0</v>
      </c>
      <c r="E50" s="115">
        <f>' №8'!H244</f>
        <v>0</v>
      </c>
      <c r="F50" s="115">
        <f>' №8'!I244</f>
        <v>0</v>
      </c>
    </row>
    <row r="51" spans="1:6">
      <c r="A51" s="50" t="s">
        <v>104</v>
      </c>
      <c r="B51" s="100">
        <v>11</v>
      </c>
      <c r="C51" s="95" t="s">
        <v>17</v>
      </c>
      <c r="D51" s="249">
        <f>' №8'!G260</f>
        <v>350.03</v>
      </c>
      <c r="E51" s="115">
        <f>' №8'!H260</f>
        <v>100</v>
      </c>
      <c r="F51" s="115">
        <f>' №8'!I260</f>
        <v>100</v>
      </c>
    </row>
    <row r="52" spans="1:6">
      <c r="A52" s="101" t="s">
        <v>6</v>
      </c>
      <c r="B52" s="26"/>
      <c r="C52" s="26"/>
      <c r="D52" s="252">
        <f>D18+D26+D28+D31+D34+D38+D40+D42+D44+D49</f>
        <v>43702.370659999993</v>
      </c>
      <c r="E52" s="116">
        <f>E18+E26+E28+E31+E34+E38+E40+E42+E44+E49+0.1</f>
        <v>30933.308000000001</v>
      </c>
      <c r="F52" s="116">
        <f>F18+F26+F28+F31+F34+F38+F40+F42+F44+F49+0.1</f>
        <v>30941.592000000004</v>
      </c>
    </row>
    <row r="53" spans="1:6">
      <c r="A53" s="53"/>
      <c r="B53" s="4"/>
      <c r="C53" s="4"/>
      <c r="D53" s="243"/>
    </row>
    <row r="54" spans="1:6">
      <c r="D54" s="253"/>
    </row>
  </sheetData>
  <mergeCells count="11">
    <mergeCell ref="D15:F15"/>
    <mergeCell ref="C15:C16"/>
    <mergeCell ref="B15:B16"/>
    <mergeCell ref="A15:A16"/>
    <mergeCell ref="A1:F1"/>
    <mergeCell ref="A2:F2"/>
    <mergeCell ref="A3:F3"/>
    <mergeCell ref="A4:F4"/>
    <mergeCell ref="A8:F8"/>
    <mergeCell ref="A9:F9"/>
    <mergeCell ref="A10:F10"/>
  </mergeCells>
  <printOptions horizontalCentered="1"/>
  <pageMargins left="0.59055118110236227" right="0.19685039370078741" top="0.74803149606299213" bottom="0.74803149606299213" header="0.31496062992125984" footer="0.31496062992125984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J270"/>
  <sheetViews>
    <sheetView tabSelected="1" view="pageBreakPreview" zoomScale="88" zoomScaleSheetLayoutView="88" workbookViewId="0">
      <selection activeCell="A5" sqref="A5"/>
    </sheetView>
  </sheetViews>
  <sheetFormatPr defaultRowHeight="12.75"/>
  <cols>
    <col min="1" max="1" width="53" style="176" customWidth="1"/>
    <col min="2" max="2" width="8.28515625" style="3" customWidth="1"/>
    <col min="3" max="3" width="8.140625" style="3" customWidth="1"/>
    <col min="4" max="4" width="8.42578125" style="3" customWidth="1"/>
    <col min="5" max="5" width="12.5703125" style="3" customWidth="1"/>
    <col min="6" max="6" width="10.42578125" style="3" customWidth="1"/>
    <col min="7" max="7" width="14" style="205" customWidth="1"/>
    <col min="8" max="8" width="14.28515625" bestFit="1" customWidth="1"/>
    <col min="9" max="9" width="11.28515625" customWidth="1"/>
  </cols>
  <sheetData>
    <row r="1" spans="1:9">
      <c r="A1" s="276" t="s">
        <v>309</v>
      </c>
      <c r="B1" s="276"/>
      <c r="C1" s="276"/>
      <c r="D1" s="276"/>
      <c r="E1" s="276"/>
      <c r="F1" s="276"/>
      <c r="G1" s="276"/>
      <c r="H1" s="276"/>
      <c r="I1" s="276"/>
    </row>
    <row r="2" spans="1:9">
      <c r="A2" s="281" t="s">
        <v>381</v>
      </c>
      <c r="B2" s="281"/>
      <c r="C2" s="281"/>
      <c r="D2" s="281"/>
      <c r="E2" s="281"/>
      <c r="F2" s="281"/>
      <c r="G2" s="281"/>
      <c r="H2" s="281"/>
      <c r="I2" s="281"/>
    </row>
    <row r="3" spans="1:9" ht="12.75" customHeight="1">
      <c r="A3" s="282" t="s">
        <v>41</v>
      </c>
      <c r="B3" s="282"/>
      <c r="C3" s="282"/>
      <c r="D3" s="282"/>
      <c r="E3" s="282"/>
      <c r="F3" s="282"/>
      <c r="G3" s="282"/>
      <c r="H3" s="282"/>
      <c r="I3" s="282"/>
    </row>
    <row r="4" spans="1:9" ht="12.75" customHeight="1">
      <c r="A4" s="282" t="s">
        <v>382</v>
      </c>
      <c r="B4" s="282"/>
      <c r="C4" s="282"/>
      <c r="D4" s="282"/>
      <c r="E4" s="282"/>
      <c r="F4" s="282"/>
      <c r="G4" s="282"/>
      <c r="H4" s="282"/>
      <c r="I4" s="282"/>
    </row>
    <row r="5" spans="1:9" ht="12.75" customHeight="1">
      <c r="A5" s="120"/>
      <c r="B5" s="155"/>
      <c r="C5" s="155"/>
      <c r="D5" s="155"/>
      <c r="E5" s="155"/>
      <c r="F5" s="155"/>
      <c r="G5" s="234"/>
      <c r="H5" s="4"/>
    </row>
    <row r="6" spans="1:9" ht="0.75" customHeight="1">
      <c r="A6" s="120"/>
      <c r="B6" s="155"/>
      <c r="C6" s="155"/>
      <c r="D6" s="155"/>
      <c r="E6" s="155"/>
      <c r="F6" s="155"/>
      <c r="G6" s="191"/>
      <c r="H6" s="4"/>
    </row>
    <row r="7" spans="1:9" hidden="1">
      <c r="A7" s="29"/>
      <c r="B7" s="25"/>
      <c r="C7" s="30"/>
      <c r="D7" s="30"/>
      <c r="E7" s="121"/>
      <c r="F7" s="122"/>
      <c r="G7" s="192"/>
      <c r="H7" s="4"/>
    </row>
    <row r="8" spans="1:9" ht="26.25" customHeight="1">
      <c r="A8" s="280" t="s">
        <v>355</v>
      </c>
      <c r="B8" s="280"/>
      <c r="C8" s="280"/>
      <c r="D8" s="280"/>
      <c r="E8" s="280"/>
      <c r="F8" s="280"/>
      <c r="G8" s="280"/>
      <c r="H8" s="280"/>
      <c r="I8" s="280"/>
    </row>
    <row r="9" spans="1:9" ht="2.25" customHeight="1" thickBot="1">
      <c r="A9" s="286"/>
      <c r="B9" s="286"/>
      <c r="C9" s="286"/>
      <c r="D9" s="286"/>
      <c r="E9" s="286"/>
      <c r="F9" s="286"/>
      <c r="G9" s="286"/>
      <c r="H9" s="4"/>
    </row>
    <row r="10" spans="1:9" ht="12.75" hidden="1" customHeight="1">
      <c r="A10" s="286"/>
      <c r="B10" s="286"/>
      <c r="C10" s="286"/>
      <c r="D10" s="286"/>
      <c r="E10" s="286"/>
      <c r="F10" s="286"/>
      <c r="G10" s="193"/>
      <c r="H10" s="4"/>
    </row>
    <row r="11" spans="1:9" ht="12.75" hidden="1" customHeight="1">
      <c r="A11" s="31"/>
      <c r="B11" s="32"/>
      <c r="C11" s="32"/>
      <c r="D11" s="32"/>
      <c r="E11" s="154"/>
      <c r="F11" s="32"/>
      <c r="G11" s="193"/>
      <c r="H11" s="4"/>
    </row>
    <row r="12" spans="1:9" ht="25.5" customHeight="1" thickBot="1">
      <c r="A12" s="273" t="s">
        <v>14</v>
      </c>
      <c r="B12" s="273" t="s">
        <v>55</v>
      </c>
      <c r="C12" s="273" t="s">
        <v>15</v>
      </c>
      <c r="D12" s="273" t="s">
        <v>125</v>
      </c>
      <c r="E12" s="273" t="s">
        <v>24</v>
      </c>
      <c r="F12" s="273" t="s">
        <v>126</v>
      </c>
      <c r="G12" s="283" t="s">
        <v>210</v>
      </c>
      <c r="H12" s="284"/>
      <c r="I12" s="285"/>
    </row>
    <row r="13" spans="1:9" ht="13.5" thickBot="1">
      <c r="A13" s="274"/>
      <c r="B13" s="274"/>
      <c r="C13" s="274"/>
      <c r="D13" s="274"/>
      <c r="E13" s="274"/>
      <c r="F13" s="274"/>
      <c r="G13" s="194">
        <v>2020</v>
      </c>
      <c r="H13" s="188">
        <v>2021</v>
      </c>
      <c r="I13" s="188">
        <v>2022</v>
      </c>
    </row>
    <row r="14" spans="1:9">
      <c r="A14" s="185">
        <v>1</v>
      </c>
      <c r="B14" s="183">
        <v>2</v>
      </c>
      <c r="C14" s="189">
        <v>3</v>
      </c>
      <c r="D14" s="189">
        <v>4</v>
      </c>
      <c r="E14" s="96">
        <v>5</v>
      </c>
      <c r="F14" s="189">
        <v>6</v>
      </c>
      <c r="G14" s="195">
        <v>7</v>
      </c>
      <c r="H14" s="187">
        <v>8</v>
      </c>
      <c r="I14" s="187">
        <v>9</v>
      </c>
    </row>
    <row r="15" spans="1:9">
      <c r="A15" s="34" t="s">
        <v>16</v>
      </c>
      <c r="B15" s="123" t="s">
        <v>82</v>
      </c>
      <c r="C15" s="117" t="s">
        <v>8</v>
      </c>
      <c r="D15" s="36"/>
      <c r="E15" s="37"/>
      <c r="F15" s="38"/>
      <c r="G15" s="196">
        <f>G16+G33+G63+G67+G59+G54+G23</f>
        <v>14088.669999999996</v>
      </c>
      <c r="H15" s="102">
        <f>H16+H33+H63+H67+H59+H54+H23</f>
        <v>13315.267999999998</v>
      </c>
      <c r="I15" s="102">
        <f>I16+I33+I63+I67+I59+I54+I23</f>
        <v>13297.636</v>
      </c>
    </row>
    <row r="16" spans="1:9" ht="25.5">
      <c r="A16" s="128" t="s">
        <v>31</v>
      </c>
      <c r="B16" s="123" t="s">
        <v>82</v>
      </c>
      <c r="C16" s="117" t="s">
        <v>8</v>
      </c>
      <c r="D16" s="117" t="s">
        <v>17</v>
      </c>
      <c r="E16" s="117"/>
      <c r="F16" s="38"/>
      <c r="G16" s="196">
        <f t="shared" ref="G16:I19" si="0">G17</f>
        <v>1120.8</v>
      </c>
      <c r="H16" s="102">
        <f t="shared" si="0"/>
        <v>1160.6880000000001</v>
      </c>
      <c r="I16" s="102">
        <f t="shared" si="0"/>
        <v>1207.1600000000001</v>
      </c>
    </row>
    <row r="17" spans="1:10" ht="25.5">
      <c r="A17" s="125" t="s">
        <v>145</v>
      </c>
      <c r="B17" s="131" t="s">
        <v>82</v>
      </c>
      <c r="C17" s="126" t="s">
        <v>8</v>
      </c>
      <c r="D17" s="126" t="s">
        <v>17</v>
      </c>
      <c r="E17" s="126" t="s">
        <v>243</v>
      </c>
      <c r="F17" s="33"/>
      <c r="G17" s="197">
        <f t="shared" si="0"/>
        <v>1120.8</v>
      </c>
      <c r="H17" s="103">
        <f t="shared" si="0"/>
        <v>1160.6880000000001</v>
      </c>
      <c r="I17" s="103">
        <f t="shared" si="0"/>
        <v>1207.1600000000001</v>
      </c>
    </row>
    <row r="18" spans="1:10">
      <c r="A18" s="135" t="s">
        <v>45</v>
      </c>
      <c r="B18" s="131" t="s">
        <v>82</v>
      </c>
      <c r="C18" s="126" t="s">
        <v>8</v>
      </c>
      <c r="D18" s="126" t="s">
        <v>17</v>
      </c>
      <c r="E18" s="126" t="s">
        <v>244</v>
      </c>
      <c r="F18" s="33"/>
      <c r="G18" s="197">
        <f t="shared" si="0"/>
        <v>1120.8</v>
      </c>
      <c r="H18" s="103">
        <f t="shared" si="0"/>
        <v>1160.6880000000001</v>
      </c>
      <c r="I18" s="103">
        <f t="shared" si="0"/>
        <v>1207.1600000000001</v>
      </c>
    </row>
    <row r="19" spans="1:10" ht="25.5">
      <c r="A19" s="41" t="s">
        <v>146</v>
      </c>
      <c r="B19" s="131" t="s">
        <v>82</v>
      </c>
      <c r="C19" s="126" t="s">
        <v>8</v>
      </c>
      <c r="D19" s="126" t="s">
        <v>17</v>
      </c>
      <c r="E19" s="126" t="s">
        <v>245</v>
      </c>
      <c r="F19" s="132" t="s">
        <v>131</v>
      </c>
      <c r="G19" s="197">
        <f t="shared" si="0"/>
        <v>1120.8</v>
      </c>
      <c r="H19" s="103">
        <f t="shared" si="0"/>
        <v>1160.6880000000001</v>
      </c>
      <c r="I19" s="103">
        <f t="shared" si="0"/>
        <v>1207.1600000000001</v>
      </c>
    </row>
    <row r="20" spans="1:10" ht="25.5">
      <c r="A20" s="41" t="s">
        <v>147</v>
      </c>
      <c r="B20" s="131" t="s">
        <v>82</v>
      </c>
      <c r="C20" s="126" t="s">
        <v>8</v>
      </c>
      <c r="D20" s="126" t="s">
        <v>17</v>
      </c>
      <c r="E20" s="126" t="s">
        <v>245</v>
      </c>
      <c r="F20" s="132" t="s">
        <v>186</v>
      </c>
      <c r="G20" s="197">
        <f>G21+G22</f>
        <v>1120.8</v>
      </c>
      <c r="H20" s="103">
        <f>H21+H22</f>
        <v>1160.6880000000001</v>
      </c>
      <c r="I20" s="103">
        <f>I21+I22</f>
        <v>1207.1600000000001</v>
      </c>
    </row>
    <row r="21" spans="1:10" ht="25.5">
      <c r="A21" s="41" t="s">
        <v>237</v>
      </c>
      <c r="B21" s="131" t="s">
        <v>82</v>
      </c>
      <c r="C21" s="126" t="s">
        <v>8</v>
      </c>
      <c r="D21" s="126" t="s">
        <v>17</v>
      </c>
      <c r="E21" s="126" t="s">
        <v>245</v>
      </c>
      <c r="F21" s="132" t="s">
        <v>187</v>
      </c>
      <c r="G21" s="197">
        <v>843.4</v>
      </c>
      <c r="H21" s="103">
        <f>857.2*1.04</f>
        <v>891.48800000000006</v>
      </c>
      <c r="I21" s="103">
        <f>891.5*1.04</f>
        <v>927.16000000000008</v>
      </c>
      <c r="J21" s="2"/>
    </row>
    <row r="22" spans="1:10" ht="38.25">
      <c r="A22" s="43" t="s">
        <v>235</v>
      </c>
      <c r="B22" s="131" t="s">
        <v>82</v>
      </c>
      <c r="C22" s="126" t="s">
        <v>8</v>
      </c>
      <c r="D22" s="126" t="s">
        <v>17</v>
      </c>
      <c r="E22" s="126" t="s">
        <v>245</v>
      </c>
      <c r="F22" s="132" t="s">
        <v>236</v>
      </c>
      <c r="G22" s="197">
        <v>277.39999999999998</v>
      </c>
      <c r="H22" s="103">
        <v>269.2</v>
      </c>
      <c r="I22" s="103">
        <v>280</v>
      </c>
    </row>
    <row r="23" spans="1:10" ht="36.75" hidden="1" customHeight="1">
      <c r="A23" s="124" t="s">
        <v>231</v>
      </c>
      <c r="B23" s="117" t="s">
        <v>82</v>
      </c>
      <c r="C23" s="117" t="s">
        <v>8</v>
      </c>
      <c r="D23" s="117" t="s">
        <v>52</v>
      </c>
      <c r="E23" s="117"/>
      <c r="F23" s="117"/>
      <c r="G23" s="198">
        <f t="shared" ref="G23:I25" si="1">G24</f>
        <v>0</v>
      </c>
      <c r="H23" s="104">
        <f t="shared" si="1"/>
        <v>0</v>
      </c>
      <c r="I23" s="104">
        <f t="shared" si="1"/>
        <v>0</v>
      </c>
    </row>
    <row r="24" spans="1:10" ht="24" hidden="1" customHeight="1">
      <c r="A24" s="125" t="s">
        <v>232</v>
      </c>
      <c r="B24" s="126" t="s">
        <v>82</v>
      </c>
      <c r="C24" s="126" t="s">
        <v>8</v>
      </c>
      <c r="D24" s="126" t="s">
        <v>52</v>
      </c>
      <c r="E24" s="126" t="s">
        <v>247</v>
      </c>
      <c r="F24" s="126"/>
      <c r="G24" s="199">
        <f t="shared" si="1"/>
        <v>0</v>
      </c>
      <c r="H24" s="105">
        <f t="shared" si="1"/>
        <v>0</v>
      </c>
      <c r="I24" s="105">
        <f t="shared" si="1"/>
        <v>0</v>
      </c>
    </row>
    <row r="25" spans="1:10" ht="24.75" hidden="1" customHeight="1">
      <c r="A25" s="125" t="s">
        <v>233</v>
      </c>
      <c r="B25" s="126" t="s">
        <v>82</v>
      </c>
      <c r="C25" s="126" t="s">
        <v>8</v>
      </c>
      <c r="D25" s="126" t="s">
        <v>52</v>
      </c>
      <c r="E25" s="126" t="s">
        <v>246</v>
      </c>
      <c r="F25" s="126"/>
      <c r="G25" s="199">
        <f t="shared" si="1"/>
        <v>0</v>
      </c>
      <c r="H25" s="105">
        <f t="shared" si="1"/>
        <v>0</v>
      </c>
      <c r="I25" s="105">
        <f t="shared" si="1"/>
        <v>0</v>
      </c>
    </row>
    <row r="26" spans="1:10" ht="24" hidden="1" customHeight="1">
      <c r="A26" s="127" t="s">
        <v>146</v>
      </c>
      <c r="B26" s="126" t="s">
        <v>82</v>
      </c>
      <c r="C26" s="126" t="s">
        <v>8</v>
      </c>
      <c r="D26" s="126" t="s">
        <v>52</v>
      </c>
      <c r="E26" s="126" t="s">
        <v>248</v>
      </c>
      <c r="F26" s="126"/>
      <c r="G26" s="199">
        <f>G27+G32</f>
        <v>0</v>
      </c>
      <c r="H26" s="105">
        <f>H27+H32</f>
        <v>0</v>
      </c>
      <c r="I26" s="105">
        <f>I27+I32</f>
        <v>0</v>
      </c>
    </row>
    <row r="27" spans="1:10" ht="27.75" hidden="1" customHeight="1">
      <c r="A27" s="127" t="s">
        <v>234</v>
      </c>
      <c r="B27" s="126" t="s">
        <v>82</v>
      </c>
      <c r="C27" s="126" t="s">
        <v>8</v>
      </c>
      <c r="D27" s="126" t="s">
        <v>52</v>
      </c>
      <c r="E27" s="126" t="s">
        <v>248</v>
      </c>
      <c r="F27" s="126" t="s">
        <v>186</v>
      </c>
      <c r="G27" s="199">
        <f>G28+G30</f>
        <v>0</v>
      </c>
      <c r="H27" s="105">
        <f>H28+H30</f>
        <v>0</v>
      </c>
      <c r="I27" s="105">
        <f>I28+I30</f>
        <v>0</v>
      </c>
    </row>
    <row r="28" spans="1:10" ht="24.75" hidden="1" customHeight="1">
      <c r="A28" s="127" t="s">
        <v>238</v>
      </c>
      <c r="B28" s="126" t="s">
        <v>82</v>
      </c>
      <c r="C28" s="126" t="s">
        <v>8</v>
      </c>
      <c r="D28" s="126" t="s">
        <v>52</v>
      </c>
      <c r="E28" s="126" t="s">
        <v>248</v>
      </c>
      <c r="F28" s="126" t="s">
        <v>187</v>
      </c>
      <c r="G28" s="199">
        <v>0</v>
      </c>
      <c r="H28" s="105">
        <v>0</v>
      </c>
      <c r="I28" s="105">
        <v>0</v>
      </c>
    </row>
    <row r="29" spans="1:10" ht="24" hidden="1" customHeight="1">
      <c r="A29" s="127" t="s">
        <v>150</v>
      </c>
      <c r="B29" s="126" t="s">
        <v>82</v>
      </c>
      <c r="C29" s="126" t="s">
        <v>8</v>
      </c>
      <c r="D29" s="126" t="s">
        <v>52</v>
      </c>
      <c r="E29" s="126" t="s">
        <v>248</v>
      </c>
      <c r="F29" s="126" t="s">
        <v>188</v>
      </c>
      <c r="G29" s="199"/>
      <c r="H29" s="105"/>
      <c r="I29" s="105"/>
    </row>
    <row r="30" spans="1:10" ht="24" hidden="1" customHeight="1">
      <c r="A30" s="43" t="s">
        <v>235</v>
      </c>
      <c r="B30" s="126" t="s">
        <v>82</v>
      </c>
      <c r="C30" s="126" t="s">
        <v>8</v>
      </c>
      <c r="D30" s="126" t="s">
        <v>52</v>
      </c>
      <c r="E30" s="126" t="s">
        <v>248</v>
      </c>
      <c r="F30" s="126" t="s">
        <v>236</v>
      </c>
      <c r="G30" s="199">
        <v>0</v>
      </c>
      <c r="H30" s="105">
        <v>0</v>
      </c>
      <c r="I30" s="105">
        <v>0</v>
      </c>
    </row>
    <row r="31" spans="1:10" ht="27.75" hidden="1" customHeight="1">
      <c r="A31" s="127" t="s">
        <v>151</v>
      </c>
      <c r="B31" s="126" t="s">
        <v>82</v>
      </c>
      <c r="C31" s="126" t="s">
        <v>8</v>
      </c>
      <c r="D31" s="126" t="s">
        <v>52</v>
      </c>
      <c r="E31" s="126" t="s">
        <v>248</v>
      </c>
      <c r="F31" s="126" t="s">
        <v>189</v>
      </c>
      <c r="G31" s="199">
        <f>G32</f>
        <v>0</v>
      </c>
      <c r="H31" s="105">
        <f>H32</f>
        <v>0</v>
      </c>
      <c r="I31" s="105">
        <f>I32</f>
        <v>0</v>
      </c>
    </row>
    <row r="32" spans="1:10" ht="24.75" hidden="1" customHeight="1">
      <c r="A32" s="127" t="s">
        <v>152</v>
      </c>
      <c r="B32" s="126" t="s">
        <v>82</v>
      </c>
      <c r="C32" s="126" t="s">
        <v>8</v>
      </c>
      <c r="D32" s="126" t="s">
        <v>52</v>
      </c>
      <c r="E32" s="126" t="s">
        <v>248</v>
      </c>
      <c r="F32" s="126" t="s">
        <v>190</v>
      </c>
      <c r="G32" s="199">
        <v>0</v>
      </c>
      <c r="H32" s="105">
        <v>0</v>
      </c>
      <c r="I32" s="105">
        <v>0</v>
      </c>
    </row>
    <row r="33" spans="1:10" ht="38.25">
      <c r="A33" s="128" t="s">
        <v>1</v>
      </c>
      <c r="B33" s="126" t="s">
        <v>82</v>
      </c>
      <c r="C33" s="129" t="s">
        <v>8</v>
      </c>
      <c r="D33" s="130" t="s">
        <v>18</v>
      </c>
      <c r="E33" s="36"/>
      <c r="F33" s="38"/>
      <c r="G33" s="196">
        <f>G34+G51</f>
        <v>11641.259999999998</v>
      </c>
      <c r="H33" s="102">
        <f>H34+H51</f>
        <v>10977.8</v>
      </c>
      <c r="I33" s="102">
        <f>I34+I51</f>
        <v>10873.2</v>
      </c>
      <c r="J33" s="2"/>
    </row>
    <row r="34" spans="1:10" ht="25.5">
      <c r="A34" s="125" t="s">
        <v>148</v>
      </c>
      <c r="B34" s="131" t="s">
        <v>82</v>
      </c>
      <c r="C34" s="132" t="s">
        <v>8</v>
      </c>
      <c r="D34" s="133" t="s">
        <v>18</v>
      </c>
      <c r="E34" s="131" t="s">
        <v>249</v>
      </c>
      <c r="F34" s="134"/>
      <c r="G34" s="199">
        <f t="shared" ref="G34:I35" si="2">G35</f>
        <v>11566.259999999998</v>
      </c>
      <c r="H34" s="105">
        <f t="shared" si="2"/>
        <v>10902.8</v>
      </c>
      <c r="I34" s="105">
        <f t="shared" si="2"/>
        <v>10798.2</v>
      </c>
    </row>
    <row r="35" spans="1:10" ht="25.5">
      <c r="A35" s="135" t="s">
        <v>149</v>
      </c>
      <c r="B35" s="131" t="s">
        <v>82</v>
      </c>
      <c r="C35" s="132" t="s">
        <v>8</v>
      </c>
      <c r="D35" s="133" t="s">
        <v>18</v>
      </c>
      <c r="E35" s="131" t="s">
        <v>250</v>
      </c>
      <c r="F35" s="132"/>
      <c r="G35" s="197">
        <f t="shared" si="2"/>
        <v>11566.259999999998</v>
      </c>
      <c r="H35" s="103">
        <f t="shared" si="2"/>
        <v>10902.8</v>
      </c>
      <c r="I35" s="103">
        <f t="shared" si="2"/>
        <v>10798.2</v>
      </c>
    </row>
    <row r="36" spans="1:10" ht="25.5">
      <c r="A36" s="41" t="s">
        <v>146</v>
      </c>
      <c r="B36" s="131" t="s">
        <v>82</v>
      </c>
      <c r="C36" s="134" t="s">
        <v>8</v>
      </c>
      <c r="D36" s="134" t="s">
        <v>18</v>
      </c>
      <c r="E36" s="126" t="s">
        <v>251</v>
      </c>
      <c r="F36" s="132"/>
      <c r="G36" s="197">
        <f>G37+G41+G47+G45+G43</f>
        <v>11566.259999999998</v>
      </c>
      <c r="H36" s="103">
        <f>H37+H41+H47</f>
        <v>10902.8</v>
      </c>
      <c r="I36" s="103">
        <f>I37+I41+I47</f>
        <v>10798.2</v>
      </c>
    </row>
    <row r="37" spans="1:10" ht="25.5">
      <c r="A37" s="41" t="s">
        <v>147</v>
      </c>
      <c r="B37" s="131" t="s">
        <v>82</v>
      </c>
      <c r="C37" s="134" t="s">
        <v>8</v>
      </c>
      <c r="D37" s="134" t="s">
        <v>18</v>
      </c>
      <c r="E37" s="126" t="s">
        <v>251</v>
      </c>
      <c r="F37" s="132" t="s">
        <v>186</v>
      </c>
      <c r="G37" s="197">
        <f>G38+G40+G39</f>
        <v>9230.36</v>
      </c>
      <c r="H37" s="103">
        <f>H38+H40+H39</f>
        <v>9130</v>
      </c>
      <c r="I37" s="103">
        <f>I38+I40+I39</f>
        <v>9130</v>
      </c>
    </row>
    <row r="38" spans="1:10" ht="25.5">
      <c r="A38" s="41" t="s">
        <v>239</v>
      </c>
      <c r="B38" s="131" t="s">
        <v>82</v>
      </c>
      <c r="C38" s="134" t="s">
        <v>8</v>
      </c>
      <c r="D38" s="134" t="s">
        <v>18</v>
      </c>
      <c r="E38" s="126" t="s">
        <v>251</v>
      </c>
      <c r="F38" s="132" t="s">
        <v>187</v>
      </c>
      <c r="G38" s="197">
        <v>7015.4</v>
      </c>
      <c r="H38" s="103">
        <v>6800</v>
      </c>
      <c r="I38" s="103">
        <v>6800</v>
      </c>
    </row>
    <row r="39" spans="1:10" ht="38.25">
      <c r="A39" s="43" t="s">
        <v>235</v>
      </c>
      <c r="B39" s="131" t="s">
        <v>82</v>
      </c>
      <c r="C39" s="134" t="s">
        <v>8</v>
      </c>
      <c r="D39" s="134" t="s">
        <v>18</v>
      </c>
      <c r="E39" s="126" t="s">
        <v>251</v>
      </c>
      <c r="F39" s="132" t="s">
        <v>236</v>
      </c>
      <c r="G39" s="197">
        <v>2041.2</v>
      </c>
      <c r="H39" s="103">
        <v>2055</v>
      </c>
      <c r="I39" s="103">
        <v>2055</v>
      </c>
    </row>
    <row r="40" spans="1:10" ht="25.5">
      <c r="A40" s="41" t="s">
        <v>150</v>
      </c>
      <c r="B40" s="131" t="s">
        <v>82</v>
      </c>
      <c r="C40" s="134" t="s">
        <v>8</v>
      </c>
      <c r="D40" s="134" t="s">
        <v>18</v>
      </c>
      <c r="E40" s="126" t="s">
        <v>251</v>
      </c>
      <c r="F40" s="132" t="s">
        <v>188</v>
      </c>
      <c r="G40" s="197">
        <v>173.76</v>
      </c>
      <c r="H40" s="103">
        <v>275</v>
      </c>
      <c r="I40" s="103">
        <v>275</v>
      </c>
    </row>
    <row r="41" spans="1:10" ht="25.5">
      <c r="A41" s="135" t="s">
        <v>151</v>
      </c>
      <c r="B41" s="131" t="s">
        <v>82</v>
      </c>
      <c r="C41" s="134" t="s">
        <v>8</v>
      </c>
      <c r="D41" s="134" t="s">
        <v>18</v>
      </c>
      <c r="E41" s="126" t="s">
        <v>251</v>
      </c>
      <c r="F41" s="133" t="s">
        <v>189</v>
      </c>
      <c r="G41" s="197">
        <f>G42</f>
        <v>2086.3000000000002</v>
      </c>
      <c r="H41" s="103">
        <f>H42</f>
        <v>1707.8</v>
      </c>
      <c r="I41" s="103">
        <f>I42</f>
        <v>1603.2</v>
      </c>
    </row>
    <row r="42" spans="1:10" ht="25.5">
      <c r="A42" s="135" t="s">
        <v>152</v>
      </c>
      <c r="B42" s="131" t="s">
        <v>82</v>
      </c>
      <c r="C42" s="134" t="s">
        <v>8</v>
      </c>
      <c r="D42" s="134" t="s">
        <v>18</v>
      </c>
      <c r="E42" s="126" t="s">
        <v>251</v>
      </c>
      <c r="F42" s="133" t="s">
        <v>190</v>
      </c>
      <c r="G42" s="197">
        <f>1696.7+150.6+80+200-2-40+1</f>
        <v>2086.3000000000002</v>
      </c>
      <c r="H42" s="103">
        <f>1704.6+3.2</f>
        <v>1707.8</v>
      </c>
      <c r="I42" s="103">
        <v>1603.2</v>
      </c>
    </row>
    <row r="43" spans="1:10" ht="25.5">
      <c r="A43" s="28" t="s">
        <v>364</v>
      </c>
      <c r="B43" s="131" t="s">
        <v>82</v>
      </c>
      <c r="C43" s="134" t="s">
        <v>8</v>
      </c>
      <c r="D43" s="134" t="s">
        <v>18</v>
      </c>
      <c r="E43" s="126" t="s">
        <v>251</v>
      </c>
      <c r="F43" s="133" t="s">
        <v>199</v>
      </c>
      <c r="G43" s="197">
        <f>G44</f>
        <v>0</v>
      </c>
      <c r="H43" s="103">
        <v>0</v>
      </c>
      <c r="I43" s="103">
        <v>0</v>
      </c>
    </row>
    <row r="44" spans="1:10" ht="25.5">
      <c r="A44" s="28" t="s">
        <v>365</v>
      </c>
      <c r="B44" s="131" t="s">
        <v>82</v>
      </c>
      <c r="C44" s="134" t="s">
        <v>8</v>
      </c>
      <c r="D44" s="134" t="s">
        <v>18</v>
      </c>
      <c r="E44" s="126" t="s">
        <v>251</v>
      </c>
      <c r="F44" s="133" t="s">
        <v>200</v>
      </c>
      <c r="G44" s="197">
        <v>0</v>
      </c>
      <c r="H44" s="103">
        <v>0</v>
      </c>
      <c r="I44" s="103">
        <v>0</v>
      </c>
    </row>
    <row r="45" spans="1:10" ht="14.25" customHeight="1">
      <c r="A45" s="41" t="s">
        <v>362</v>
      </c>
      <c r="B45" s="131" t="s">
        <v>82</v>
      </c>
      <c r="C45" s="134" t="s">
        <v>8</v>
      </c>
      <c r="D45" s="134" t="s">
        <v>18</v>
      </c>
      <c r="E45" s="126" t="s">
        <v>251</v>
      </c>
      <c r="F45" s="133" t="s">
        <v>360</v>
      </c>
      <c r="G45" s="197">
        <f>G46</f>
        <v>65.3</v>
      </c>
      <c r="H45" s="103">
        <f>H46</f>
        <v>0</v>
      </c>
      <c r="I45" s="103">
        <f>I46</f>
        <v>0</v>
      </c>
    </row>
    <row r="46" spans="1:10" ht="25.5">
      <c r="A46" s="41" t="s">
        <v>363</v>
      </c>
      <c r="B46" s="131" t="s">
        <v>82</v>
      </c>
      <c r="C46" s="134" t="s">
        <v>8</v>
      </c>
      <c r="D46" s="134" t="s">
        <v>18</v>
      </c>
      <c r="E46" s="126" t="s">
        <v>251</v>
      </c>
      <c r="F46" s="133" t="s">
        <v>361</v>
      </c>
      <c r="G46" s="197">
        <f>33+30.3+2</f>
        <v>65.3</v>
      </c>
      <c r="H46" s="103">
        <v>0</v>
      </c>
      <c r="I46" s="103">
        <v>0</v>
      </c>
    </row>
    <row r="47" spans="1:10">
      <c r="A47" s="41" t="s">
        <v>153</v>
      </c>
      <c r="B47" s="131" t="s">
        <v>82</v>
      </c>
      <c r="C47" s="134" t="s">
        <v>8</v>
      </c>
      <c r="D47" s="134" t="s">
        <v>18</v>
      </c>
      <c r="E47" s="126" t="s">
        <v>251</v>
      </c>
      <c r="F47" s="133" t="s">
        <v>191</v>
      </c>
      <c r="G47" s="197">
        <f>G48+G49+G50</f>
        <v>184.3</v>
      </c>
      <c r="H47" s="103">
        <f>H48+H49+H50</f>
        <v>65</v>
      </c>
      <c r="I47" s="103">
        <f>I48+I49+I50</f>
        <v>65</v>
      </c>
    </row>
    <row r="48" spans="1:10">
      <c r="A48" s="41" t="s">
        <v>154</v>
      </c>
      <c r="B48" s="131" t="s">
        <v>82</v>
      </c>
      <c r="C48" s="134" t="s">
        <v>8</v>
      </c>
      <c r="D48" s="134" t="s">
        <v>18</v>
      </c>
      <c r="E48" s="126" t="s">
        <v>251</v>
      </c>
      <c r="F48" s="133" t="s">
        <v>192</v>
      </c>
      <c r="G48" s="197">
        <f>10-9.2</f>
        <v>0.80000000000000071</v>
      </c>
      <c r="H48" s="103">
        <v>12</v>
      </c>
      <c r="I48" s="103">
        <v>12</v>
      </c>
    </row>
    <row r="49" spans="1:9">
      <c r="A49" s="159" t="s">
        <v>219</v>
      </c>
      <c r="B49" s="131" t="s">
        <v>82</v>
      </c>
      <c r="C49" s="134" t="s">
        <v>8</v>
      </c>
      <c r="D49" s="134" t="s">
        <v>18</v>
      </c>
      <c r="E49" s="126" t="s">
        <v>251</v>
      </c>
      <c r="F49" s="133" t="s">
        <v>193</v>
      </c>
      <c r="G49" s="197">
        <f>5-1.8</f>
        <v>3.2</v>
      </c>
      <c r="H49" s="103">
        <v>3</v>
      </c>
      <c r="I49" s="103">
        <v>3</v>
      </c>
    </row>
    <row r="50" spans="1:9">
      <c r="A50" s="159" t="s">
        <v>220</v>
      </c>
      <c r="B50" s="131" t="s">
        <v>82</v>
      </c>
      <c r="C50" s="134" t="s">
        <v>8</v>
      </c>
      <c r="D50" s="134" t="s">
        <v>18</v>
      </c>
      <c r="E50" s="126" t="s">
        <v>251</v>
      </c>
      <c r="F50" s="133" t="s">
        <v>221</v>
      </c>
      <c r="G50" s="197">
        <f>130.3+50</f>
        <v>180.3</v>
      </c>
      <c r="H50" s="103">
        <v>50</v>
      </c>
      <c r="I50" s="103">
        <v>50</v>
      </c>
    </row>
    <row r="51" spans="1:9" ht="29.25" customHeight="1">
      <c r="A51" s="34" t="s">
        <v>156</v>
      </c>
      <c r="B51" s="123" t="s">
        <v>82</v>
      </c>
      <c r="C51" s="136" t="s">
        <v>8</v>
      </c>
      <c r="D51" s="136" t="s">
        <v>18</v>
      </c>
      <c r="E51" s="117" t="s">
        <v>252</v>
      </c>
      <c r="F51" s="130"/>
      <c r="G51" s="196">
        <f t="shared" ref="G51:I52" si="3">G52</f>
        <v>75</v>
      </c>
      <c r="H51" s="102">
        <f t="shared" si="3"/>
        <v>75</v>
      </c>
      <c r="I51" s="102">
        <f t="shared" si="3"/>
        <v>75</v>
      </c>
    </row>
    <row r="52" spans="1:9" ht="25.5">
      <c r="A52" s="135" t="s">
        <v>151</v>
      </c>
      <c r="B52" s="131" t="s">
        <v>82</v>
      </c>
      <c r="C52" s="134" t="s">
        <v>8</v>
      </c>
      <c r="D52" s="134" t="s">
        <v>18</v>
      </c>
      <c r="E52" s="126" t="s">
        <v>252</v>
      </c>
      <c r="F52" s="133" t="s">
        <v>189</v>
      </c>
      <c r="G52" s="197">
        <f t="shared" si="3"/>
        <v>75</v>
      </c>
      <c r="H52" s="103">
        <f t="shared" si="3"/>
        <v>75</v>
      </c>
      <c r="I52" s="103">
        <f t="shared" si="3"/>
        <v>75</v>
      </c>
    </row>
    <row r="53" spans="1:9" ht="25.5">
      <c r="A53" s="135" t="s">
        <v>152</v>
      </c>
      <c r="B53" s="131" t="s">
        <v>82</v>
      </c>
      <c r="C53" s="134" t="s">
        <v>8</v>
      </c>
      <c r="D53" s="134" t="s">
        <v>18</v>
      </c>
      <c r="E53" s="126" t="s">
        <v>252</v>
      </c>
      <c r="F53" s="133" t="s">
        <v>190</v>
      </c>
      <c r="G53" s="197">
        <v>75</v>
      </c>
      <c r="H53" s="103">
        <v>75</v>
      </c>
      <c r="I53" s="103">
        <v>75</v>
      </c>
    </row>
    <row r="54" spans="1:9" ht="38.25">
      <c r="A54" s="160" t="s">
        <v>223</v>
      </c>
      <c r="B54" s="161" t="s">
        <v>82</v>
      </c>
      <c r="C54" s="162" t="s">
        <v>8</v>
      </c>
      <c r="D54" s="161" t="s">
        <v>9</v>
      </c>
      <c r="E54" s="161"/>
      <c r="F54" s="130"/>
      <c r="G54" s="196">
        <f t="shared" ref="G54:I57" si="4">G55</f>
        <v>15.3</v>
      </c>
      <c r="H54" s="102">
        <f t="shared" si="4"/>
        <v>15.3</v>
      </c>
      <c r="I54" s="102">
        <f t="shared" si="4"/>
        <v>15.3</v>
      </c>
    </row>
    <row r="55" spans="1:9" ht="68.25" customHeight="1">
      <c r="A55" s="45" t="s">
        <v>224</v>
      </c>
      <c r="B55" s="137" t="s">
        <v>82</v>
      </c>
      <c r="C55" s="163" t="s">
        <v>8</v>
      </c>
      <c r="D55" s="137" t="s">
        <v>9</v>
      </c>
      <c r="E55" s="137" t="s">
        <v>253</v>
      </c>
      <c r="F55" s="133"/>
      <c r="G55" s="197">
        <f t="shared" si="4"/>
        <v>15.3</v>
      </c>
      <c r="H55" s="103">
        <f t="shared" si="4"/>
        <v>15.3</v>
      </c>
      <c r="I55" s="103">
        <f t="shared" si="4"/>
        <v>15.3</v>
      </c>
    </row>
    <row r="56" spans="1:9">
      <c r="A56" s="45" t="s">
        <v>112</v>
      </c>
      <c r="B56" s="137" t="s">
        <v>82</v>
      </c>
      <c r="C56" s="163" t="s">
        <v>8</v>
      </c>
      <c r="D56" s="137" t="s">
        <v>9</v>
      </c>
      <c r="E56" s="137" t="s">
        <v>254</v>
      </c>
      <c r="F56" s="133"/>
      <c r="G56" s="197">
        <f t="shared" si="4"/>
        <v>15.3</v>
      </c>
      <c r="H56" s="103">
        <f t="shared" si="4"/>
        <v>15.3</v>
      </c>
      <c r="I56" s="103">
        <f t="shared" si="4"/>
        <v>15.3</v>
      </c>
    </row>
    <row r="57" spans="1:9" ht="25.5">
      <c r="A57" s="138" t="s">
        <v>222</v>
      </c>
      <c r="B57" s="137" t="s">
        <v>82</v>
      </c>
      <c r="C57" s="163" t="s">
        <v>8</v>
      </c>
      <c r="D57" s="137" t="s">
        <v>9</v>
      </c>
      <c r="E57" s="137" t="s">
        <v>254</v>
      </c>
      <c r="F57" s="133" t="s">
        <v>301</v>
      </c>
      <c r="G57" s="197">
        <f t="shared" si="4"/>
        <v>15.3</v>
      </c>
      <c r="H57" s="103">
        <f t="shared" si="4"/>
        <v>15.3</v>
      </c>
      <c r="I57" s="103">
        <f t="shared" si="4"/>
        <v>15.3</v>
      </c>
    </row>
    <row r="58" spans="1:9" ht="33.75" customHeight="1">
      <c r="A58" s="45" t="s">
        <v>226</v>
      </c>
      <c r="B58" s="137" t="s">
        <v>82</v>
      </c>
      <c r="C58" s="163" t="s">
        <v>8</v>
      </c>
      <c r="D58" s="137" t="s">
        <v>9</v>
      </c>
      <c r="E58" s="137" t="s">
        <v>254</v>
      </c>
      <c r="F58" s="133" t="s">
        <v>301</v>
      </c>
      <c r="G58" s="197">
        <v>15.3</v>
      </c>
      <c r="H58" s="103">
        <v>15.3</v>
      </c>
      <c r="I58" s="103">
        <v>15.3</v>
      </c>
    </row>
    <row r="59" spans="1:9" ht="12.75" hidden="1" customHeight="1">
      <c r="A59" s="34" t="s">
        <v>97</v>
      </c>
      <c r="B59" s="123" t="s">
        <v>82</v>
      </c>
      <c r="C59" s="136" t="s">
        <v>8</v>
      </c>
      <c r="D59" s="136" t="s">
        <v>21</v>
      </c>
      <c r="E59" s="137" t="s">
        <v>254</v>
      </c>
      <c r="F59" s="130"/>
      <c r="G59" s="196">
        <f t="shared" ref="G59:I61" si="5">G60</f>
        <v>0</v>
      </c>
      <c r="H59" s="102">
        <f t="shared" si="5"/>
        <v>0</v>
      </c>
      <c r="I59" s="102">
        <f t="shared" si="5"/>
        <v>0</v>
      </c>
    </row>
    <row r="60" spans="1:9" ht="25.5" hidden="1" customHeight="1">
      <c r="A60" s="41" t="s">
        <v>225</v>
      </c>
      <c r="B60" s="131" t="s">
        <v>82</v>
      </c>
      <c r="C60" s="134" t="s">
        <v>8</v>
      </c>
      <c r="D60" s="134" t="s">
        <v>21</v>
      </c>
      <c r="E60" s="137" t="s">
        <v>254</v>
      </c>
      <c r="F60" s="133"/>
      <c r="G60" s="197">
        <f t="shared" si="5"/>
        <v>0</v>
      </c>
      <c r="H60" s="103">
        <f t="shared" si="5"/>
        <v>0</v>
      </c>
      <c r="I60" s="103">
        <f t="shared" si="5"/>
        <v>0</v>
      </c>
    </row>
    <row r="61" spans="1:9" ht="25.5" hidden="1" customHeight="1">
      <c r="A61" s="138" t="s">
        <v>222</v>
      </c>
      <c r="B61" s="131" t="s">
        <v>82</v>
      </c>
      <c r="C61" s="134" t="s">
        <v>8</v>
      </c>
      <c r="D61" s="134" t="s">
        <v>21</v>
      </c>
      <c r="E61" s="137" t="s">
        <v>254</v>
      </c>
      <c r="F61" s="133" t="s">
        <v>227</v>
      </c>
      <c r="G61" s="197">
        <f t="shared" si="5"/>
        <v>0</v>
      </c>
      <c r="H61" s="103">
        <f t="shared" si="5"/>
        <v>0</v>
      </c>
      <c r="I61" s="103">
        <f t="shared" si="5"/>
        <v>0</v>
      </c>
    </row>
    <row r="62" spans="1:9" ht="13.5" hidden="1" customHeight="1">
      <c r="A62" s="41" t="s">
        <v>228</v>
      </c>
      <c r="B62" s="131" t="s">
        <v>82</v>
      </c>
      <c r="C62" s="134" t="s">
        <v>8</v>
      </c>
      <c r="D62" s="134" t="s">
        <v>21</v>
      </c>
      <c r="E62" s="137" t="s">
        <v>254</v>
      </c>
      <c r="F62" s="133" t="s">
        <v>229</v>
      </c>
      <c r="G62" s="197">
        <v>0</v>
      </c>
      <c r="H62" s="103">
        <v>0</v>
      </c>
      <c r="I62" s="103">
        <v>0</v>
      </c>
    </row>
    <row r="63" spans="1:9">
      <c r="A63" s="52" t="s">
        <v>73</v>
      </c>
      <c r="B63" s="123" t="s">
        <v>82</v>
      </c>
      <c r="C63" s="117" t="s">
        <v>8</v>
      </c>
      <c r="D63" s="117" t="s">
        <v>98</v>
      </c>
      <c r="E63" s="117"/>
      <c r="F63" s="136"/>
      <c r="G63" s="198">
        <f>SUM(G64)</f>
        <v>50</v>
      </c>
      <c r="H63" s="104">
        <f>SUM(H64)</f>
        <v>50</v>
      </c>
      <c r="I63" s="104">
        <f>SUM(I64)</f>
        <v>50</v>
      </c>
    </row>
    <row r="64" spans="1:9">
      <c r="A64" s="164" t="s">
        <v>230</v>
      </c>
      <c r="B64" s="131" t="s">
        <v>82</v>
      </c>
      <c r="C64" s="126" t="s">
        <v>8</v>
      </c>
      <c r="D64" s="126" t="s">
        <v>98</v>
      </c>
      <c r="E64" s="126" t="s">
        <v>255</v>
      </c>
      <c r="F64" s="156"/>
      <c r="G64" s="199">
        <f>SUM(G66)</f>
        <v>50</v>
      </c>
      <c r="H64" s="105">
        <f>SUM(H66)</f>
        <v>50</v>
      </c>
      <c r="I64" s="105">
        <f>SUM(I66)</f>
        <v>50</v>
      </c>
    </row>
    <row r="65" spans="1:9" ht="15.75" customHeight="1">
      <c r="A65" s="164" t="s">
        <v>157</v>
      </c>
      <c r="B65" s="131" t="s">
        <v>82</v>
      </c>
      <c r="C65" s="126" t="s">
        <v>8</v>
      </c>
      <c r="D65" s="126" t="s">
        <v>98</v>
      </c>
      <c r="E65" s="126" t="s">
        <v>256</v>
      </c>
      <c r="F65" s="146"/>
      <c r="G65" s="199">
        <f>G66</f>
        <v>50</v>
      </c>
      <c r="H65" s="105">
        <f>H66</f>
        <v>50</v>
      </c>
      <c r="I65" s="105">
        <f>I66</f>
        <v>50</v>
      </c>
    </row>
    <row r="66" spans="1:9">
      <c r="A66" s="125" t="s">
        <v>158</v>
      </c>
      <c r="B66" s="131" t="s">
        <v>82</v>
      </c>
      <c r="C66" s="126" t="s">
        <v>8</v>
      </c>
      <c r="D66" s="126" t="s">
        <v>98</v>
      </c>
      <c r="E66" s="126" t="s">
        <v>256</v>
      </c>
      <c r="F66" s="133" t="s">
        <v>194</v>
      </c>
      <c r="G66" s="199">
        <v>50</v>
      </c>
      <c r="H66" s="105">
        <v>50</v>
      </c>
      <c r="I66" s="105">
        <v>50</v>
      </c>
    </row>
    <row r="67" spans="1:9">
      <c r="A67" s="128" t="s">
        <v>99</v>
      </c>
      <c r="B67" s="123" t="s">
        <v>82</v>
      </c>
      <c r="C67" s="117" t="s">
        <v>8</v>
      </c>
      <c r="D67" s="117" t="s">
        <v>100</v>
      </c>
      <c r="E67" s="117"/>
      <c r="F67" s="130"/>
      <c r="G67" s="198">
        <f>G68+G75</f>
        <v>1261.31</v>
      </c>
      <c r="H67" s="104">
        <f>H68+H75</f>
        <v>1111.48</v>
      </c>
      <c r="I67" s="104">
        <f>I68+I75</f>
        <v>1151.9760000000001</v>
      </c>
    </row>
    <row r="68" spans="1:9" ht="25.5">
      <c r="A68" s="135" t="s">
        <v>159</v>
      </c>
      <c r="B68" s="131" t="s">
        <v>82</v>
      </c>
      <c r="C68" s="126" t="s">
        <v>8</v>
      </c>
      <c r="D68" s="126" t="s">
        <v>100</v>
      </c>
      <c r="E68" s="126" t="s">
        <v>257</v>
      </c>
      <c r="F68" s="133"/>
      <c r="G68" s="199">
        <f>G69+G72</f>
        <v>135.25</v>
      </c>
      <c r="H68" s="105">
        <f t="shared" ref="G68:I70" si="6">H69</f>
        <v>100</v>
      </c>
      <c r="I68" s="105">
        <f t="shared" si="6"/>
        <v>100</v>
      </c>
    </row>
    <row r="69" spans="1:9" ht="38.25">
      <c r="A69" s="135" t="s">
        <v>160</v>
      </c>
      <c r="B69" s="131" t="s">
        <v>82</v>
      </c>
      <c r="C69" s="126" t="s">
        <v>8</v>
      </c>
      <c r="D69" s="126" t="s">
        <v>100</v>
      </c>
      <c r="E69" s="126" t="s">
        <v>258</v>
      </c>
      <c r="F69" s="133"/>
      <c r="G69" s="199">
        <f t="shared" si="6"/>
        <v>105</v>
      </c>
      <c r="H69" s="105">
        <f t="shared" si="6"/>
        <v>100</v>
      </c>
      <c r="I69" s="105">
        <f t="shared" si="6"/>
        <v>100</v>
      </c>
    </row>
    <row r="70" spans="1:9" ht="25.5">
      <c r="A70" s="135" t="s">
        <v>151</v>
      </c>
      <c r="B70" s="131" t="s">
        <v>82</v>
      </c>
      <c r="C70" s="126" t="s">
        <v>8</v>
      </c>
      <c r="D70" s="126" t="s">
        <v>100</v>
      </c>
      <c r="E70" s="126" t="s">
        <v>258</v>
      </c>
      <c r="F70" s="133" t="s">
        <v>189</v>
      </c>
      <c r="G70" s="199">
        <f t="shared" si="6"/>
        <v>105</v>
      </c>
      <c r="H70" s="105">
        <f t="shared" si="6"/>
        <v>100</v>
      </c>
      <c r="I70" s="105">
        <f t="shared" si="6"/>
        <v>100</v>
      </c>
    </row>
    <row r="71" spans="1:9" ht="25.5">
      <c r="A71" s="135" t="s">
        <v>152</v>
      </c>
      <c r="B71" s="131" t="s">
        <v>82</v>
      </c>
      <c r="C71" s="126" t="s">
        <v>8</v>
      </c>
      <c r="D71" s="126" t="s">
        <v>100</v>
      </c>
      <c r="E71" s="126" t="s">
        <v>258</v>
      </c>
      <c r="F71" s="133" t="s">
        <v>190</v>
      </c>
      <c r="G71" s="199">
        <f>100+5</f>
        <v>105</v>
      </c>
      <c r="H71" s="105">
        <v>100</v>
      </c>
      <c r="I71" s="105">
        <v>100</v>
      </c>
    </row>
    <row r="72" spans="1:9">
      <c r="A72" s="256" t="s">
        <v>373</v>
      </c>
      <c r="B72" s="131" t="s">
        <v>82</v>
      </c>
      <c r="C72" s="126" t="s">
        <v>8</v>
      </c>
      <c r="D72" s="126" t="s">
        <v>100</v>
      </c>
      <c r="E72" s="126" t="s">
        <v>376</v>
      </c>
      <c r="F72" s="133"/>
      <c r="G72" s="199">
        <f>G73</f>
        <v>30.25</v>
      </c>
      <c r="H72" s="105"/>
      <c r="I72" s="105"/>
    </row>
    <row r="73" spans="1:9" ht="50.25" customHeight="1">
      <c r="A73" s="28" t="s">
        <v>371</v>
      </c>
      <c r="B73" s="131" t="s">
        <v>82</v>
      </c>
      <c r="C73" s="126" t="s">
        <v>8</v>
      </c>
      <c r="D73" s="126" t="s">
        <v>100</v>
      </c>
      <c r="E73" s="126" t="s">
        <v>376</v>
      </c>
      <c r="F73" s="133" t="s">
        <v>374</v>
      </c>
      <c r="G73" s="199">
        <f>G74</f>
        <v>30.25</v>
      </c>
      <c r="H73" s="105"/>
      <c r="I73" s="105"/>
    </row>
    <row r="74" spans="1:9" ht="26.25" customHeight="1">
      <c r="A74" s="28" t="s">
        <v>372</v>
      </c>
      <c r="B74" s="131" t="s">
        <v>82</v>
      </c>
      <c r="C74" s="126" t="s">
        <v>8</v>
      </c>
      <c r="D74" s="126" t="s">
        <v>100</v>
      </c>
      <c r="E74" s="126" t="s">
        <v>376</v>
      </c>
      <c r="F74" s="133" t="s">
        <v>375</v>
      </c>
      <c r="G74" s="199">
        <v>30.25</v>
      </c>
      <c r="H74" s="105"/>
      <c r="I74" s="105"/>
    </row>
    <row r="75" spans="1:9" ht="25.5">
      <c r="A75" s="165" t="s">
        <v>129</v>
      </c>
      <c r="B75" s="131" t="s">
        <v>82</v>
      </c>
      <c r="C75" s="126" t="s">
        <v>8</v>
      </c>
      <c r="D75" s="126" t="s">
        <v>100</v>
      </c>
      <c r="E75" s="126" t="s">
        <v>259</v>
      </c>
      <c r="F75" s="133"/>
      <c r="G75" s="199">
        <f>G76</f>
        <v>1126.06</v>
      </c>
      <c r="H75" s="105">
        <f>H76</f>
        <v>1011.48</v>
      </c>
      <c r="I75" s="105">
        <f>I76</f>
        <v>1051.9760000000001</v>
      </c>
    </row>
    <row r="76" spans="1:9">
      <c r="A76" s="165" t="s">
        <v>130</v>
      </c>
      <c r="B76" s="131" t="s">
        <v>82</v>
      </c>
      <c r="C76" s="126" t="s">
        <v>8</v>
      </c>
      <c r="D76" s="126" t="s">
        <v>100</v>
      </c>
      <c r="E76" s="126" t="s">
        <v>260</v>
      </c>
      <c r="F76" s="133"/>
      <c r="G76" s="199">
        <f>G77+G80</f>
        <v>1126.06</v>
      </c>
      <c r="H76" s="105">
        <f>H77+H80</f>
        <v>1011.48</v>
      </c>
      <c r="I76" s="105">
        <f>I77+I80</f>
        <v>1051.9760000000001</v>
      </c>
    </row>
    <row r="77" spans="1:9" ht="25.5">
      <c r="A77" s="41" t="s">
        <v>147</v>
      </c>
      <c r="B77" s="131" t="s">
        <v>82</v>
      </c>
      <c r="C77" s="126" t="s">
        <v>8</v>
      </c>
      <c r="D77" s="126" t="s">
        <v>100</v>
      </c>
      <c r="E77" s="126" t="s">
        <v>260</v>
      </c>
      <c r="F77" s="133" t="s">
        <v>186</v>
      </c>
      <c r="G77" s="199">
        <f>G78+G79</f>
        <v>731.49</v>
      </c>
      <c r="H77" s="105">
        <f>H78+H79</f>
        <v>1011.48</v>
      </c>
      <c r="I77" s="105">
        <f>I78+I79</f>
        <v>1051.9760000000001</v>
      </c>
    </row>
    <row r="78" spans="1:9">
      <c r="A78" s="41" t="s">
        <v>240</v>
      </c>
      <c r="B78" s="131" t="s">
        <v>82</v>
      </c>
      <c r="C78" s="126" t="s">
        <v>8</v>
      </c>
      <c r="D78" s="126" t="s">
        <v>100</v>
      </c>
      <c r="E78" s="126" t="s">
        <v>260</v>
      </c>
      <c r="F78" s="133" t="s">
        <v>187</v>
      </c>
      <c r="G78" s="199">
        <v>542.84</v>
      </c>
      <c r="H78" s="105">
        <f>747*1.04</f>
        <v>776.88</v>
      </c>
      <c r="I78" s="105">
        <f>776.9*1.04</f>
        <v>807.976</v>
      </c>
    </row>
    <row r="79" spans="1:9" ht="38.25">
      <c r="A79" s="43" t="s">
        <v>235</v>
      </c>
      <c r="B79" s="131" t="s">
        <v>82</v>
      </c>
      <c r="C79" s="126" t="s">
        <v>8</v>
      </c>
      <c r="D79" s="126" t="s">
        <v>100</v>
      </c>
      <c r="E79" s="126" t="s">
        <v>260</v>
      </c>
      <c r="F79" s="133" t="s">
        <v>236</v>
      </c>
      <c r="G79" s="199">
        <v>188.65</v>
      </c>
      <c r="H79" s="105">
        <v>234.6</v>
      </c>
      <c r="I79" s="105">
        <v>244</v>
      </c>
    </row>
    <row r="80" spans="1:9" ht="25.5">
      <c r="A80" s="135" t="s">
        <v>151</v>
      </c>
      <c r="B80" s="131" t="s">
        <v>82</v>
      </c>
      <c r="C80" s="126" t="s">
        <v>8</v>
      </c>
      <c r="D80" s="126" t="s">
        <v>100</v>
      </c>
      <c r="E80" s="126" t="s">
        <v>260</v>
      </c>
      <c r="F80" s="133" t="s">
        <v>189</v>
      </c>
      <c r="G80" s="199">
        <f>G81</f>
        <v>394.57</v>
      </c>
      <c r="H80" s="105">
        <f>H81</f>
        <v>0</v>
      </c>
      <c r="I80" s="105">
        <f>I81</f>
        <v>0</v>
      </c>
    </row>
    <row r="81" spans="1:9" ht="25.5">
      <c r="A81" s="135" t="s">
        <v>152</v>
      </c>
      <c r="B81" s="131" t="s">
        <v>82</v>
      </c>
      <c r="C81" s="126" t="s">
        <v>8</v>
      </c>
      <c r="D81" s="126" t="s">
        <v>100</v>
      </c>
      <c r="E81" s="126" t="s">
        <v>260</v>
      </c>
      <c r="F81" s="133" t="s">
        <v>190</v>
      </c>
      <c r="G81" s="199">
        <f>108+286.57</f>
        <v>394.57</v>
      </c>
      <c r="H81" s="105">
        <v>0</v>
      </c>
      <c r="I81" s="105">
        <v>0</v>
      </c>
    </row>
    <row r="82" spans="1:9">
      <c r="A82" s="128" t="s">
        <v>76</v>
      </c>
      <c r="B82" s="123" t="s">
        <v>82</v>
      </c>
      <c r="C82" s="117" t="s">
        <v>17</v>
      </c>
      <c r="D82" s="117"/>
      <c r="E82" s="117"/>
      <c r="F82" s="139"/>
      <c r="G82" s="198">
        <f>G83</f>
        <v>412.9</v>
      </c>
      <c r="H82" s="104">
        <f>H83</f>
        <v>389.1</v>
      </c>
      <c r="I82" s="104">
        <f>I83</f>
        <v>397.5</v>
      </c>
    </row>
    <row r="83" spans="1:9">
      <c r="A83" s="128" t="s">
        <v>27</v>
      </c>
      <c r="B83" s="123" t="s">
        <v>82</v>
      </c>
      <c r="C83" s="117" t="s">
        <v>17</v>
      </c>
      <c r="D83" s="117" t="s">
        <v>52</v>
      </c>
      <c r="E83" s="117"/>
      <c r="F83" s="139"/>
      <c r="G83" s="198">
        <f>G85</f>
        <v>412.9</v>
      </c>
      <c r="H83" s="104">
        <f>H85</f>
        <v>389.1</v>
      </c>
      <c r="I83" s="104">
        <f>I85</f>
        <v>397.5</v>
      </c>
    </row>
    <row r="84" spans="1:9">
      <c r="A84" s="135" t="s">
        <v>161</v>
      </c>
      <c r="B84" s="131" t="s">
        <v>82</v>
      </c>
      <c r="C84" s="126" t="s">
        <v>17</v>
      </c>
      <c r="D84" s="126" t="s">
        <v>52</v>
      </c>
      <c r="E84" s="126" t="s">
        <v>261</v>
      </c>
      <c r="F84" s="156"/>
      <c r="G84" s="199">
        <f>G85</f>
        <v>412.9</v>
      </c>
      <c r="H84" s="105">
        <f>H85</f>
        <v>389.1</v>
      </c>
      <c r="I84" s="105">
        <f>I85</f>
        <v>397.5</v>
      </c>
    </row>
    <row r="85" spans="1:9" ht="25.5">
      <c r="A85" s="135" t="s">
        <v>162</v>
      </c>
      <c r="B85" s="131" t="s">
        <v>82</v>
      </c>
      <c r="C85" s="126" t="s">
        <v>17</v>
      </c>
      <c r="D85" s="126" t="s">
        <v>52</v>
      </c>
      <c r="E85" s="126" t="s">
        <v>262</v>
      </c>
      <c r="F85" s="156"/>
      <c r="G85" s="199">
        <f>G86+G90</f>
        <v>412.9</v>
      </c>
      <c r="H85" s="105">
        <f>H86+H90</f>
        <v>389.1</v>
      </c>
      <c r="I85" s="105">
        <f>I86+I90</f>
        <v>397.5</v>
      </c>
    </row>
    <row r="86" spans="1:9" ht="25.5">
      <c r="A86" s="41" t="s">
        <v>147</v>
      </c>
      <c r="B86" s="131" t="s">
        <v>82</v>
      </c>
      <c r="C86" s="126" t="s">
        <v>17</v>
      </c>
      <c r="D86" s="126" t="s">
        <v>52</v>
      </c>
      <c r="E86" s="126" t="s">
        <v>262</v>
      </c>
      <c r="F86" s="133" t="s">
        <v>186</v>
      </c>
      <c r="G86" s="199">
        <f>G87+G89+G88</f>
        <v>364.4</v>
      </c>
      <c r="H86" s="105">
        <f>H87+H89</f>
        <v>364.1</v>
      </c>
      <c r="I86" s="105">
        <f>I87+I89</f>
        <v>372.5</v>
      </c>
    </row>
    <row r="87" spans="1:9" ht="25.5">
      <c r="A87" s="41" t="s">
        <v>237</v>
      </c>
      <c r="B87" s="131" t="s">
        <v>82</v>
      </c>
      <c r="C87" s="126" t="s">
        <v>17</v>
      </c>
      <c r="D87" s="126" t="s">
        <v>52</v>
      </c>
      <c r="E87" s="126" t="s">
        <v>262</v>
      </c>
      <c r="F87" s="133" t="s">
        <v>187</v>
      </c>
      <c r="G87" s="199">
        <v>279.2</v>
      </c>
      <c r="H87" s="105">
        <v>279.60000000000002</v>
      </c>
      <c r="I87" s="105">
        <v>286.10000000000002</v>
      </c>
    </row>
    <row r="88" spans="1:9" ht="25.5">
      <c r="A88" s="41" t="s">
        <v>237</v>
      </c>
      <c r="B88" s="131" t="s">
        <v>82</v>
      </c>
      <c r="C88" s="126" t="s">
        <v>17</v>
      </c>
      <c r="D88" s="126" t="s">
        <v>52</v>
      </c>
      <c r="E88" s="126" t="s">
        <v>262</v>
      </c>
      <c r="F88" s="133" t="s">
        <v>188</v>
      </c>
      <c r="G88" s="199">
        <v>0.9</v>
      </c>
      <c r="H88" s="105">
        <v>279.60000000000002</v>
      </c>
      <c r="I88" s="105">
        <v>286.10000000000002</v>
      </c>
    </row>
    <row r="89" spans="1:9" ht="38.25">
      <c r="A89" s="43" t="s">
        <v>235</v>
      </c>
      <c r="B89" s="131" t="s">
        <v>82</v>
      </c>
      <c r="C89" s="126" t="s">
        <v>17</v>
      </c>
      <c r="D89" s="126" t="s">
        <v>52</v>
      </c>
      <c r="E89" s="126" t="s">
        <v>262</v>
      </c>
      <c r="F89" s="133" t="s">
        <v>236</v>
      </c>
      <c r="G89" s="199">
        <v>84.3</v>
      </c>
      <c r="H89" s="105">
        <v>84.5</v>
      </c>
      <c r="I89" s="105">
        <v>86.4</v>
      </c>
    </row>
    <row r="90" spans="1:9" ht="25.5">
      <c r="A90" s="135" t="s">
        <v>151</v>
      </c>
      <c r="B90" s="131" t="s">
        <v>82</v>
      </c>
      <c r="C90" s="126" t="s">
        <v>17</v>
      </c>
      <c r="D90" s="126" t="s">
        <v>52</v>
      </c>
      <c r="E90" s="126" t="s">
        <v>262</v>
      </c>
      <c r="F90" s="133" t="s">
        <v>189</v>
      </c>
      <c r="G90" s="199">
        <f>G91</f>
        <v>48.5</v>
      </c>
      <c r="H90" s="105">
        <f>H91</f>
        <v>25</v>
      </c>
      <c r="I90" s="105">
        <f>I91</f>
        <v>25</v>
      </c>
    </row>
    <row r="91" spans="1:9" ht="25.5">
      <c r="A91" s="135" t="s">
        <v>152</v>
      </c>
      <c r="B91" s="131" t="s">
        <v>82</v>
      </c>
      <c r="C91" s="126" t="s">
        <v>17</v>
      </c>
      <c r="D91" s="126" t="s">
        <v>52</v>
      </c>
      <c r="E91" s="126" t="s">
        <v>262</v>
      </c>
      <c r="F91" s="133" t="s">
        <v>190</v>
      </c>
      <c r="G91" s="199">
        <v>48.5</v>
      </c>
      <c r="H91" s="105">
        <v>25</v>
      </c>
      <c r="I91" s="105">
        <v>25</v>
      </c>
    </row>
    <row r="92" spans="1:9" ht="25.5">
      <c r="A92" s="128" t="s">
        <v>68</v>
      </c>
      <c r="B92" s="123" t="s">
        <v>82</v>
      </c>
      <c r="C92" s="117" t="s">
        <v>52</v>
      </c>
      <c r="D92" s="117"/>
      <c r="E92" s="117"/>
      <c r="F92" s="139"/>
      <c r="G92" s="198">
        <f>G93+G102</f>
        <v>100</v>
      </c>
      <c r="H92" s="104">
        <f>H93+H102</f>
        <v>100</v>
      </c>
      <c r="I92" s="104">
        <f>I93+I102</f>
        <v>100</v>
      </c>
    </row>
    <row r="93" spans="1:9" ht="25.5">
      <c r="A93" s="135" t="s">
        <v>79</v>
      </c>
      <c r="B93" s="131" t="s">
        <v>82</v>
      </c>
      <c r="C93" s="126" t="s">
        <v>52</v>
      </c>
      <c r="D93" s="126" t="s">
        <v>23</v>
      </c>
      <c r="E93" s="126"/>
      <c r="F93" s="139"/>
      <c r="G93" s="199">
        <f>G94+G98</f>
        <v>50</v>
      </c>
      <c r="H93" s="105">
        <f>H94+H98</f>
        <v>50</v>
      </c>
      <c r="I93" s="105">
        <f>I94+I98</f>
        <v>50</v>
      </c>
    </row>
    <row r="94" spans="1:9" ht="25.5">
      <c r="A94" s="135" t="s">
        <v>80</v>
      </c>
      <c r="B94" s="131" t="s">
        <v>82</v>
      </c>
      <c r="C94" s="126" t="s">
        <v>52</v>
      </c>
      <c r="D94" s="126" t="s">
        <v>23</v>
      </c>
      <c r="E94" s="126" t="s">
        <v>263</v>
      </c>
      <c r="F94" s="139"/>
      <c r="G94" s="199">
        <f t="shared" ref="G94:I96" si="7">G95</f>
        <v>25</v>
      </c>
      <c r="H94" s="105">
        <f t="shared" si="7"/>
        <v>25</v>
      </c>
      <c r="I94" s="105">
        <f t="shared" si="7"/>
        <v>25</v>
      </c>
    </row>
    <row r="95" spans="1:9" ht="38.25">
      <c r="A95" s="135" t="s">
        <v>81</v>
      </c>
      <c r="B95" s="131" t="s">
        <v>82</v>
      </c>
      <c r="C95" s="126" t="s">
        <v>52</v>
      </c>
      <c r="D95" s="126" t="s">
        <v>23</v>
      </c>
      <c r="E95" s="126" t="s">
        <v>264</v>
      </c>
      <c r="F95" s="156"/>
      <c r="G95" s="199">
        <f t="shared" si="7"/>
        <v>25</v>
      </c>
      <c r="H95" s="105">
        <f t="shared" si="7"/>
        <v>25</v>
      </c>
      <c r="I95" s="105">
        <f t="shared" si="7"/>
        <v>25</v>
      </c>
    </row>
    <row r="96" spans="1:9" ht="25.5">
      <c r="A96" s="135" t="s">
        <v>151</v>
      </c>
      <c r="B96" s="131" t="s">
        <v>82</v>
      </c>
      <c r="C96" s="126" t="s">
        <v>52</v>
      </c>
      <c r="D96" s="126" t="s">
        <v>23</v>
      </c>
      <c r="E96" s="126" t="s">
        <v>264</v>
      </c>
      <c r="F96" s="156">
        <v>240</v>
      </c>
      <c r="G96" s="199">
        <f t="shared" si="7"/>
        <v>25</v>
      </c>
      <c r="H96" s="105">
        <f t="shared" si="7"/>
        <v>25</v>
      </c>
      <c r="I96" s="105">
        <f t="shared" si="7"/>
        <v>25</v>
      </c>
    </row>
    <row r="97" spans="1:9" ht="25.5">
      <c r="A97" s="135" t="s">
        <v>152</v>
      </c>
      <c r="B97" s="131" t="s">
        <v>82</v>
      </c>
      <c r="C97" s="126" t="s">
        <v>52</v>
      </c>
      <c r="D97" s="126" t="s">
        <v>23</v>
      </c>
      <c r="E97" s="126" t="s">
        <v>264</v>
      </c>
      <c r="F97" s="156">
        <v>244</v>
      </c>
      <c r="G97" s="199">
        <v>25</v>
      </c>
      <c r="H97" s="105">
        <v>25</v>
      </c>
      <c r="I97" s="105">
        <v>25</v>
      </c>
    </row>
    <row r="98" spans="1:9">
      <c r="A98" s="135" t="s">
        <v>90</v>
      </c>
      <c r="B98" s="131" t="s">
        <v>82</v>
      </c>
      <c r="C98" s="126" t="s">
        <v>52</v>
      </c>
      <c r="D98" s="126" t="s">
        <v>23</v>
      </c>
      <c r="E98" s="126" t="s">
        <v>131</v>
      </c>
      <c r="F98" s="156"/>
      <c r="G98" s="199">
        <f t="shared" ref="G98:I100" si="8">G99</f>
        <v>25</v>
      </c>
      <c r="H98" s="105">
        <f t="shared" si="8"/>
        <v>25</v>
      </c>
      <c r="I98" s="105">
        <f t="shared" si="8"/>
        <v>25</v>
      </c>
    </row>
    <row r="99" spans="1:9" ht="25.5">
      <c r="A99" s="135" t="s">
        <v>91</v>
      </c>
      <c r="B99" s="131" t="s">
        <v>82</v>
      </c>
      <c r="C99" s="126" t="s">
        <v>52</v>
      </c>
      <c r="D99" s="126" t="s">
        <v>23</v>
      </c>
      <c r="E99" s="126" t="s">
        <v>265</v>
      </c>
      <c r="F99" s="156"/>
      <c r="G99" s="199">
        <f t="shared" si="8"/>
        <v>25</v>
      </c>
      <c r="H99" s="105">
        <f t="shared" si="8"/>
        <v>25</v>
      </c>
      <c r="I99" s="105">
        <f t="shared" si="8"/>
        <v>25</v>
      </c>
    </row>
    <row r="100" spans="1:9" ht="25.5">
      <c r="A100" s="135" t="s">
        <v>151</v>
      </c>
      <c r="B100" s="131" t="s">
        <v>82</v>
      </c>
      <c r="C100" s="126" t="s">
        <v>52</v>
      </c>
      <c r="D100" s="126" t="s">
        <v>23</v>
      </c>
      <c r="E100" s="126" t="s">
        <v>265</v>
      </c>
      <c r="F100" s="156">
        <v>240</v>
      </c>
      <c r="G100" s="199">
        <f t="shared" si="8"/>
        <v>25</v>
      </c>
      <c r="H100" s="105">
        <f t="shared" si="8"/>
        <v>25</v>
      </c>
      <c r="I100" s="105">
        <f t="shared" si="8"/>
        <v>25</v>
      </c>
    </row>
    <row r="101" spans="1:9" ht="25.5">
      <c r="A101" s="135" t="s">
        <v>152</v>
      </c>
      <c r="B101" s="131" t="s">
        <v>82</v>
      </c>
      <c r="C101" s="126" t="s">
        <v>52</v>
      </c>
      <c r="D101" s="126" t="s">
        <v>23</v>
      </c>
      <c r="E101" s="126" t="s">
        <v>265</v>
      </c>
      <c r="F101" s="156">
        <v>244</v>
      </c>
      <c r="G101" s="199">
        <v>25</v>
      </c>
      <c r="H101" s="105">
        <v>25</v>
      </c>
      <c r="I101" s="105">
        <v>25</v>
      </c>
    </row>
    <row r="102" spans="1:9">
      <c r="A102" s="128" t="s">
        <v>69</v>
      </c>
      <c r="B102" s="123" t="s">
        <v>82</v>
      </c>
      <c r="C102" s="117" t="s">
        <v>52</v>
      </c>
      <c r="D102" s="117" t="s">
        <v>61</v>
      </c>
      <c r="E102" s="117"/>
      <c r="F102" s="139" t="s">
        <v>108</v>
      </c>
      <c r="G102" s="198">
        <f>G105+G103</f>
        <v>50</v>
      </c>
      <c r="H102" s="104">
        <f>H105+H103</f>
        <v>50</v>
      </c>
      <c r="I102" s="104">
        <f>I105+I103</f>
        <v>50</v>
      </c>
    </row>
    <row r="103" spans="1:9" ht="25.5">
      <c r="A103" s="166" t="s">
        <v>163</v>
      </c>
      <c r="B103" s="137" t="s">
        <v>82</v>
      </c>
      <c r="C103" s="167" t="s">
        <v>52</v>
      </c>
      <c r="D103" s="167" t="s">
        <v>61</v>
      </c>
      <c r="E103" s="167" t="s">
        <v>266</v>
      </c>
      <c r="F103" s="168"/>
      <c r="G103" s="199">
        <f>G104</f>
        <v>50</v>
      </c>
      <c r="H103" s="105">
        <f>H104</f>
        <v>50</v>
      </c>
      <c r="I103" s="105">
        <f>I104</f>
        <v>50</v>
      </c>
    </row>
    <row r="104" spans="1:9">
      <c r="A104" s="169" t="s">
        <v>164</v>
      </c>
      <c r="B104" s="137" t="s">
        <v>82</v>
      </c>
      <c r="C104" s="167" t="s">
        <v>52</v>
      </c>
      <c r="D104" s="167" t="s">
        <v>61</v>
      </c>
      <c r="E104" s="167" t="s">
        <v>267</v>
      </c>
      <c r="F104" s="168"/>
      <c r="G104" s="199">
        <f>G107</f>
        <v>50</v>
      </c>
      <c r="H104" s="105">
        <f>H107</f>
        <v>50</v>
      </c>
      <c r="I104" s="105">
        <f>I107</f>
        <v>50</v>
      </c>
    </row>
    <row r="105" spans="1:9" ht="12.75" hidden="1" customHeight="1">
      <c r="A105" s="170" t="s">
        <v>78</v>
      </c>
      <c r="B105" s="131" t="s">
        <v>82</v>
      </c>
      <c r="C105" s="126" t="s">
        <v>52</v>
      </c>
      <c r="D105" s="126" t="s">
        <v>61</v>
      </c>
      <c r="E105" s="126" t="s">
        <v>109</v>
      </c>
      <c r="F105" s="156"/>
      <c r="G105" s="199">
        <f>G106</f>
        <v>0</v>
      </c>
      <c r="H105" s="105">
        <f>H106</f>
        <v>0</v>
      </c>
      <c r="I105" s="105">
        <f>I106</f>
        <v>0</v>
      </c>
    </row>
    <row r="106" spans="1:9" ht="12.75" hidden="1" customHeight="1">
      <c r="A106" s="41" t="s">
        <v>0</v>
      </c>
      <c r="B106" s="131" t="s">
        <v>82</v>
      </c>
      <c r="C106" s="126" t="s">
        <v>52</v>
      </c>
      <c r="D106" s="126" t="s">
        <v>61</v>
      </c>
      <c r="E106" s="126" t="s">
        <v>109</v>
      </c>
      <c r="F106" s="133" t="s">
        <v>115</v>
      </c>
      <c r="G106" s="199">
        <v>0</v>
      </c>
      <c r="H106" s="105">
        <v>0</v>
      </c>
      <c r="I106" s="105">
        <v>0</v>
      </c>
    </row>
    <row r="107" spans="1:9" ht="25.5">
      <c r="A107" s="135" t="s">
        <v>151</v>
      </c>
      <c r="B107" s="137" t="s">
        <v>82</v>
      </c>
      <c r="C107" s="167" t="s">
        <v>52</v>
      </c>
      <c r="D107" s="167" t="s">
        <v>61</v>
      </c>
      <c r="E107" s="167" t="s">
        <v>267</v>
      </c>
      <c r="F107" s="133" t="s">
        <v>189</v>
      </c>
      <c r="G107" s="199">
        <f>G108</f>
        <v>50</v>
      </c>
      <c r="H107" s="105">
        <f>H108</f>
        <v>50</v>
      </c>
      <c r="I107" s="105">
        <f>I108</f>
        <v>50</v>
      </c>
    </row>
    <row r="108" spans="1:9" ht="25.5">
      <c r="A108" s="135" t="s">
        <v>152</v>
      </c>
      <c r="B108" s="137" t="s">
        <v>82</v>
      </c>
      <c r="C108" s="167" t="s">
        <v>52</v>
      </c>
      <c r="D108" s="167" t="s">
        <v>61</v>
      </c>
      <c r="E108" s="167" t="s">
        <v>267</v>
      </c>
      <c r="F108" s="133" t="s">
        <v>190</v>
      </c>
      <c r="G108" s="199">
        <v>50</v>
      </c>
      <c r="H108" s="105">
        <v>50</v>
      </c>
      <c r="I108" s="105">
        <v>50</v>
      </c>
    </row>
    <row r="109" spans="1:9">
      <c r="A109" s="46" t="s">
        <v>56</v>
      </c>
      <c r="B109" s="123" t="s">
        <v>82</v>
      </c>
      <c r="C109" s="117" t="s">
        <v>18</v>
      </c>
      <c r="D109" s="117"/>
      <c r="E109" s="117"/>
      <c r="F109" s="130"/>
      <c r="G109" s="198">
        <f>G110+G124</f>
        <v>6426.2016199999998</v>
      </c>
      <c r="H109" s="104">
        <f>H110+H124</f>
        <v>1053.2</v>
      </c>
      <c r="I109" s="104">
        <f>I110+I124</f>
        <v>1053.2</v>
      </c>
    </row>
    <row r="110" spans="1:9">
      <c r="A110" s="41" t="s">
        <v>165</v>
      </c>
      <c r="B110" s="131" t="s">
        <v>82</v>
      </c>
      <c r="C110" s="126" t="s">
        <v>18</v>
      </c>
      <c r="D110" s="126" t="s">
        <v>23</v>
      </c>
      <c r="E110" s="126"/>
      <c r="F110" s="133"/>
      <c r="G110" s="199">
        <f>G112+G115+G118+G121</f>
        <v>6156.8016200000002</v>
      </c>
      <c r="H110" s="105">
        <f>H112+H115+H118+H121</f>
        <v>953.2</v>
      </c>
      <c r="I110" s="105">
        <f>I112+I115+I118+I121</f>
        <v>953.2</v>
      </c>
    </row>
    <row r="111" spans="1:9">
      <c r="A111" s="41" t="s">
        <v>166</v>
      </c>
      <c r="B111" s="131" t="s">
        <v>82</v>
      </c>
      <c r="C111" s="126" t="s">
        <v>18</v>
      </c>
      <c r="D111" s="126" t="s">
        <v>23</v>
      </c>
      <c r="E111" s="126" t="s">
        <v>268</v>
      </c>
      <c r="F111" s="133"/>
      <c r="G111" s="199">
        <f t="shared" ref="G111:I113" si="9">G112</f>
        <v>1138.00162</v>
      </c>
      <c r="H111" s="105">
        <f t="shared" si="9"/>
        <v>953.2</v>
      </c>
      <c r="I111" s="105">
        <f t="shared" si="9"/>
        <v>953.2</v>
      </c>
    </row>
    <row r="112" spans="1:9" ht="68.25" customHeight="1">
      <c r="A112" s="41" t="s">
        <v>167</v>
      </c>
      <c r="B112" s="131" t="s">
        <v>82</v>
      </c>
      <c r="C112" s="126" t="s">
        <v>18</v>
      </c>
      <c r="D112" s="126" t="s">
        <v>23</v>
      </c>
      <c r="E112" s="126" t="s">
        <v>269</v>
      </c>
      <c r="F112" s="133"/>
      <c r="G112" s="199">
        <f t="shared" si="9"/>
        <v>1138.00162</v>
      </c>
      <c r="H112" s="105">
        <f t="shared" si="9"/>
        <v>953.2</v>
      </c>
      <c r="I112" s="105">
        <f t="shared" si="9"/>
        <v>953.2</v>
      </c>
    </row>
    <row r="113" spans="1:9" ht="25.5">
      <c r="A113" s="135" t="s">
        <v>151</v>
      </c>
      <c r="B113" s="131" t="s">
        <v>82</v>
      </c>
      <c r="C113" s="126" t="s">
        <v>18</v>
      </c>
      <c r="D113" s="126" t="s">
        <v>23</v>
      </c>
      <c r="E113" s="126" t="s">
        <v>269</v>
      </c>
      <c r="F113" s="133" t="s">
        <v>189</v>
      </c>
      <c r="G113" s="199">
        <f t="shared" si="9"/>
        <v>1138.00162</v>
      </c>
      <c r="H113" s="105">
        <f t="shared" si="9"/>
        <v>953.2</v>
      </c>
      <c r="I113" s="105">
        <f t="shared" si="9"/>
        <v>953.2</v>
      </c>
    </row>
    <row r="114" spans="1:9" ht="25.5">
      <c r="A114" s="135" t="s">
        <v>152</v>
      </c>
      <c r="B114" s="131" t="s">
        <v>82</v>
      </c>
      <c r="C114" s="126" t="s">
        <v>18</v>
      </c>
      <c r="D114" s="126" t="s">
        <v>23</v>
      </c>
      <c r="E114" s="126" t="s">
        <v>269</v>
      </c>
      <c r="F114" s="133" t="s">
        <v>190</v>
      </c>
      <c r="G114" s="199">
        <f>953.2+184.80162</f>
        <v>1138.00162</v>
      </c>
      <c r="H114" s="105">
        <v>953.2</v>
      </c>
      <c r="I114" s="105">
        <v>953.2</v>
      </c>
    </row>
    <row r="115" spans="1:9" ht="51.75" customHeight="1">
      <c r="A115" s="41" t="s">
        <v>312</v>
      </c>
      <c r="B115" s="131" t="s">
        <v>82</v>
      </c>
      <c r="C115" s="126" t="s">
        <v>18</v>
      </c>
      <c r="D115" s="126" t="s">
        <v>23</v>
      </c>
      <c r="E115" s="126" t="s">
        <v>313</v>
      </c>
      <c r="F115" s="133"/>
      <c r="G115" s="199">
        <f t="shared" ref="G115:I116" si="10">G116</f>
        <v>1558.6</v>
      </c>
      <c r="H115" s="105">
        <f t="shared" si="10"/>
        <v>0</v>
      </c>
      <c r="I115" s="105">
        <f t="shared" si="10"/>
        <v>0</v>
      </c>
    </row>
    <row r="116" spans="1:9" ht="25.5" customHeight="1">
      <c r="A116" s="135" t="s">
        <v>151</v>
      </c>
      <c r="B116" s="131" t="s">
        <v>82</v>
      </c>
      <c r="C116" s="126" t="s">
        <v>18</v>
      </c>
      <c r="D116" s="126" t="s">
        <v>23</v>
      </c>
      <c r="E116" s="126" t="s">
        <v>313</v>
      </c>
      <c r="F116" s="133" t="s">
        <v>189</v>
      </c>
      <c r="G116" s="199">
        <f t="shared" si="10"/>
        <v>1558.6</v>
      </c>
      <c r="H116" s="105">
        <f t="shared" si="10"/>
        <v>0</v>
      </c>
      <c r="I116" s="105">
        <f t="shared" si="10"/>
        <v>0</v>
      </c>
    </row>
    <row r="117" spans="1:9" ht="25.5" customHeight="1">
      <c r="A117" s="135" t="s">
        <v>152</v>
      </c>
      <c r="B117" s="131" t="s">
        <v>82</v>
      </c>
      <c r="C117" s="126" t="s">
        <v>18</v>
      </c>
      <c r="D117" s="126" t="s">
        <v>23</v>
      </c>
      <c r="E117" s="126" t="s">
        <v>313</v>
      </c>
      <c r="F117" s="133" t="s">
        <v>190</v>
      </c>
      <c r="G117" s="199">
        <f>1928.6-370</f>
        <v>1558.6</v>
      </c>
      <c r="H117" s="105">
        <v>0</v>
      </c>
      <c r="I117" s="105">
        <v>0</v>
      </c>
    </row>
    <row r="118" spans="1:9" ht="38.25">
      <c r="A118" s="41" t="s">
        <v>314</v>
      </c>
      <c r="B118" s="131" t="s">
        <v>82</v>
      </c>
      <c r="C118" s="126" t="s">
        <v>18</v>
      </c>
      <c r="D118" s="126" t="s">
        <v>23</v>
      </c>
      <c r="E118" s="126" t="s">
        <v>330</v>
      </c>
      <c r="F118" s="133"/>
      <c r="G118" s="199">
        <f t="shared" ref="G118:I119" si="11">G119</f>
        <v>67.8</v>
      </c>
      <c r="H118" s="105">
        <f t="shared" si="11"/>
        <v>0</v>
      </c>
      <c r="I118" s="105">
        <f t="shared" si="11"/>
        <v>0</v>
      </c>
    </row>
    <row r="119" spans="1:9">
      <c r="A119" s="135" t="s">
        <v>343</v>
      </c>
      <c r="B119" s="131" t="s">
        <v>82</v>
      </c>
      <c r="C119" s="126" t="s">
        <v>18</v>
      </c>
      <c r="D119" s="126" t="s">
        <v>23</v>
      </c>
      <c r="E119" s="126" t="s">
        <v>330</v>
      </c>
      <c r="F119" s="133" t="s">
        <v>342</v>
      </c>
      <c r="G119" s="199">
        <f t="shared" si="11"/>
        <v>67.8</v>
      </c>
      <c r="H119" s="105">
        <f t="shared" si="11"/>
        <v>0</v>
      </c>
      <c r="I119" s="105">
        <f t="shared" si="11"/>
        <v>0</v>
      </c>
    </row>
    <row r="120" spans="1:9" ht="27.75" customHeight="1">
      <c r="A120" s="135" t="s">
        <v>344</v>
      </c>
      <c r="B120" s="131" t="s">
        <v>82</v>
      </c>
      <c r="C120" s="126" t="s">
        <v>18</v>
      </c>
      <c r="D120" s="126" t="s">
        <v>23</v>
      </c>
      <c r="E120" s="126" t="s">
        <v>330</v>
      </c>
      <c r="F120" s="133" t="s">
        <v>341</v>
      </c>
      <c r="G120" s="199">
        <v>67.8</v>
      </c>
      <c r="H120" s="105">
        <v>0</v>
      </c>
      <c r="I120" s="105">
        <v>0</v>
      </c>
    </row>
    <row r="121" spans="1:9" ht="41.25" customHeight="1">
      <c r="A121" s="41" t="s">
        <v>314</v>
      </c>
      <c r="B121" s="131" t="s">
        <v>82</v>
      </c>
      <c r="C121" s="126" t="s">
        <v>18</v>
      </c>
      <c r="D121" s="126" t="s">
        <v>23</v>
      </c>
      <c r="E121" s="126" t="s">
        <v>330</v>
      </c>
      <c r="F121" s="133"/>
      <c r="G121" s="199">
        <f t="shared" ref="G121:I122" si="12">G122</f>
        <v>3392.4</v>
      </c>
      <c r="H121" s="105">
        <f t="shared" si="12"/>
        <v>0</v>
      </c>
      <c r="I121" s="105">
        <f t="shared" si="12"/>
        <v>0</v>
      </c>
    </row>
    <row r="122" spans="1:9" ht="15" customHeight="1">
      <c r="A122" s="135" t="s">
        <v>96</v>
      </c>
      <c r="B122" s="131" t="s">
        <v>82</v>
      </c>
      <c r="C122" s="126" t="s">
        <v>18</v>
      </c>
      <c r="D122" s="126" t="s">
        <v>23</v>
      </c>
      <c r="E122" s="126" t="s">
        <v>330</v>
      </c>
      <c r="F122" s="133" t="s">
        <v>338</v>
      </c>
      <c r="G122" s="199">
        <f t="shared" si="12"/>
        <v>3392.4</v>
      </c>
      <c r="H122" s="105">
        <f t="shared" si="12"/>
        <v>0</v>
      </c>
      <c r="I122" s="105">
        <f t="shared" si="12"/>
        <v>0</v>
      </c>
    </row>
    <row r="123" spans="1:9" ht="27.75" customHeight="1">
      <c r="A123" s="135" t="s">
        <v>340</v>
      </c>
      <c r="B123" s="131" t="s">
        <v>82</v>
      </c>
      <c r="C123" s="126" t="s">
        <v>18</v>
      </c>
      <c r="D123" s="126" t="s">
        <v>23</v>
      </c>
      <c r="E123" s="126" t="s">
        <v>330</v>
      </c>
      <c r="F123" s="133" t="s">
        <v>339</v>
      </c>
      <c r="G123" s="199">
        <f>3324.6+67.8</f>
        <v>3392.4</v>
      </c>
      <c r="H123" s="105">
        <v>0</v>
      </c>
      <c r="I123" s="105">
        <v>0</v>
      </c>
    </row>
    <row r="124" spans="1:9" ht="13.5" customHeight="1">
      <c r="A124" s="34" t="s">
        <v>86</v>
      </c>
      <c r="B124" s="123" t="s">
        <v>82</v>
      </c>
      <c r="C124" s="117" t="s">
        <v>18</v>
      </c>
      <c r="D124" s="117" t="s">
        <v>67</v>
      </c>
      <c r="E124" s="117"/>
      <c r="F124" s="130"/>
      <c r="G124" s="198">
        <f>G125</f>
        <v>269.39999999999998</v>
      </c>
      <c r="H124" s="104">
        <f>H125</f>
        <v>100</v>
      </c>
      <c r="I124" s="104">
        <f>I125</f>
        <v>100</v>
      </c>
    </row>
    <row r="125" spans="1:9" ht="12.75" customHeight="1">
      <c r="A125" s="41" t="s">
        <v>86</v>
      </c>
      <c r="B125" s="131" t="s">
        <v>82</v>
      </c>
      <c r="C125" s="126" t="s">
        <v>18</v>
      </c>
      <c r="D125" s="126" t="s">
        <v>67</v>
      </c>
      <c r="E125" s="126" t="s">
        <v>306</v>
      </c>
      <c r="F125" s="133"/>
      <c r="G125" s="199">
        <f>G126+G129</f>
        <v>269.39999999999998</v>
      </c>
      <c r="H125" s="105">
        <f>H126+H129</f>
        <v>100</v>
      </c>
      <c r="I125" s="105">
        <f>I126+I129</f>
        <v>100</v>
      </c>
    </row>
    <row r="126" spans="1:9" ht="38.25">
      <c r="A126" s="41" t="s">
        <v>168</v>
      </c>
      <c r="B126" s="131" t="s">
        <v>82</v>
      </c>
      <c r="C126" s="126" t="s">
        <v>18</v>
      </c>
      <c r="D126" s="126" t="s">
        <v>67</v>
      </c>
      <c r="E126" s="126" t="s">
        <v>303</v>
      </c>
      <c r="F126" s="133"/>
      <c r="G126" s="199">
        <f t="shared" ref="G126:I127" si="13">G127</f>
        <v>269.39999999999998</v>
      </c>
      <c r="H126" s="105">
        <f t="shared" si="13"/>
        <v>100</v>
      </c>
      <c r="I126" s="105">
        <f t="shared" si="13"/>
        <v>100</v>
      </c>
    </row>
    <row r="127" spans="1:9" ht="25.5">
      <c r="A127" s="135" t="s">
        <v>151</v>
      </c>
      <c r="B127" s="131" t="s">
        <v>82</v>
      </c>
      <c r="C127" s="126" t="s">
        <v>18</v>
      </c>
      <c r="D127" s="126" t="s">
        <v>67</v>
      </c>
      <c r="E127" s="126" t="s">
        <v>303</v>
      </c>
      <c r="F127" s="133" t="s">
        <v>189</v>
      </c>
      <c r="G127" s="199">
        <f t="shared" si="13"/>
        <v>269.39999999999998</v>
      </c>
      <c r="H127" s="105">
        <f t="shared" si="13"/>
        <v>100</v>
      </c>
      <c r="I127" s="105">
        <f t="shared" si="13"/>
        <v>100</v>
      </c>
    </row>
    <row r="128" spans="1:9" ht="30" customHeight="1">
      <c r="A128" s="135" t="s">
        <v>152</v>
      </c>
      <c r="B128" s="131" t="s">
        <v>82</v>
      </c>
      <c r="C128" s="126" t="s">
        <v>18</v>
      </c>
      <c r="D128" s="126" t="s">
        <v>67</v>
      </c>
      <c r="E128" s="126" t="s">
        <v>303</v>
      </c>
      <c r="F128" s="133" t="s">
        <v>190</v>
      </c>
      <c r="G128" s="199">
        <f>600-250.6-80</f>
        <v>269.39999999999998</v>
      </c>
      <c r="H128" s="105">
        <v>100</v>
      </c>
      <c r="I128" s="105">
        <v>100</v>
      </c>
    </row>
    <row r="129" spans="1:9" ht="38.25" hidden="1">
      <c r="A129" s="135" t="s">
        <v>308</v>
      </c>
      <c r="B129" s="131" t="s">
        <v>82</v>
      </c>
      <c r="C129" s="126" t="s">
        <v>18</v>
      </c>
      <c r="D129" s="126" t="s">
        <v>67</v>
      </c>
      <c r="E129" s="126" t="s">
        <v>307</v>
      </c>
      <c r="F129" s="133"/>
      <c r="G129" s="199">
        <f t="shared" ref="G129:I130" si="14">G130</f>
        <v>0</v>
      </c>
      <c r="H129" s="105">
        <f t="shared" si="14"/>
        <v>0</v>
      </c>
      <c r="I129" s="105">
        <f t="shared" si="14"/>
        <v>0</v>
      </c>
    </row>
    <row r="130" spans="1:9" hidden="1">
      <c r="A130" s="135"/>
      <c r="B130" s="131" t="s">
        <v>82</v>
      </c>
      <c r="C130" s="126" t="s">
        <v>18</v>
      </c>
      <c r="D130" s="126" t="s">
        <v>67</v>
      </c>
      <c r="E130" s="126" t="s">
        <v>307</v>
      </c>
      <c r="F130" s="133" t="s">
        <v>302</v>
      </c>
      <c r="G130" s="199">
        <f t="shared" si="14"/>
        <v>0</v>
      </c>
      <c r="H130" s="105">
        <f t="shared" si="14"/>
        <v>0</v>
      </c>
      <c r="I130" s="105">
        <f t="shared" si="14"/>
        <v>0</v>
      </c>
    </row>
    <row r="131" spans="1:9" hidden="1">
      <c r="A131" s="135"/>
      <c r="B131" s="131" t="s">
        <v>82</v>
      </c>
      <c r="C131" s="126" t="s">
        <v>18</v>
      </c>
      <c r="D131" s="126" t="s">
        <v>67</v>
      </c>
      <c r="E131" s="126" t="s">
        <v>307</v>
      </c>
      <c r="F131" s="133" t="s">
        <v>304</v>
      </c>
      <c r="G131" s="199">
        <v>0</v>
      </c>
      <c r="H131" s="105">
        <v>0</v>
      </c>
      <c r="I131" s="105">
        <v>0</v>
      </c>
    </row>
    <row r="132" spans="1:9" ht="13.5" customHeight="1">
      <c r="A132" s="128" t="s">
        <v>19</v>
      </c>
      <c r="B132" s="123" t="s">
        <v>82</v>
      </c>
      <c r="C132" s="117" t="s">
        <v>20</v>
      </c>
      <c r="D132" s="140"/>
      <c r="E132" s="140"/>
      <c r="F132" s="141"/>
      <c r="G132" s="198">
        <f>G133+G145+G168</f>
        <v>12103.772520000002</v>
      </c>
      <c r="H132" s="104">
        <f>H133+H145+H168</f>
        <v>6512.7000000000007</v>
      </c>
      <c r="I132" s="104">
        <f>I133+I145+I168</f>
        <v>6562.5</v>
      </c>
    </row>
    <row r="133" spans="1:9" ht="12.75" customHeight="1">
      <c r="A133" s="128" t="s">
        <v>169</v>
      </c>
      <c r="B133" s="123" t="s">
        <v>82</v>
      </c>
      <c r="C133" s="117" t="s">
        <v>20</v>
      </c>
      <c r="D133" s="117" t="s">
        <v>8</v>
      </c>
      <c r="E133" s="140"/>
      <c r="F133" s="141"/>
      <c r="G133" s="198">
        <f t="shared" ref="G133:I135" si="15">G134</f>
        <v>2588.9499999999998</v>
      </c>
      <c r="H133" s="104">
        <f t="shared" si="15"/>
        <v>1300</v>
      </c>
      <c r="I133" s="104">
        <f t="shared" si="15"/>
        <v>1300</v>
      </c>
    </row>
    <row r="134" spans="1:9">
      <c r="A134" s="135" t="s">
        <v>57</v>
      </c>
      <c r="B134" s="131" t="s">
        <v>82</v>
      </c>
      <c r="C134" s="126" t="s">
        <v>20</v>
      </c>
      <c r="D134" s="126" t="s">
        <v>8</v>
      </c>
      <c r="E134" s="5" t="s">
        <v>270</v>
      </c>
      <c r="F134" s="142"/>
      <c r="G134" s="199">
        <f t="shared" si="15"/>
        <v>2588.9499999999998</v>
      </c>
      <c r="H134" s="105">
        <f t="shared" si="15"/>
        <v>1300</v>
      </c>
      <c r="I134" s="105">
        <f t="shared" si="15"/>
        <v>1300</v>
      </c>
    </row>
    <row r="135" spans="1:9">
      <c r="A135" s="135" t="s">
        <v>170</v>
      </c>
      <c r="B135" s="131" t="s">
        <v>82</v>
      </c>
      <c r="C135" s="126" t="s">
        <v>20</v>
      </c>
      <c r="D135" s="126" t="s">
        <v>8</v>
      </c>
      <c r="E135" s="5" t="s">
        <v>271</v>
      </c>
      <c r="F135" s="143"/>
      <c r="G135" s="200">
        <f t="shared" si="15"/>
        <v>2588.9499999999998</v>
      </c>
      <c r="H135" s="106">
        <f t="shared" si="15"/>
        <v>1300</v>
      </c>
      <c r="I135" s="106">
        <f t="shared" si="15"/>
        <v>1300</v>
      </c>
    </row>
    <row r="136" spans="1:9" ht="15.75" customHeight="1">
      <c r="A136" s="41" t="s">
        <v>171</v>
      </c>
      <c r="B136" s="131" t="s">
        <v>82</v>
      </c>
      <c r="C136" s="126" t="s">
        <v>20</v>
      </c>
      <c r="D136" s="126" t="s">
        <v>8</v>
      </c>
      <c r="E136" s="5" t="s">
        <v>271</v>
      </c>
      <c r="F136" s="143"/>
      <c r="G136" s="200">
        <f>G137+G139+G142</f>
        <v>2588.9499999999998</v>
      </c>
      <c r="H136" s="106">
        <f>H137+H139+H142</f>
        <v>1300</v>
      </c>
      <c r="I136" s="106">
        <f>I137+I139+I142</f>
        <v>1300</v>
      </c>
    </row>
    <row r="137" spans="1:9" ht="28.5" customHeight="1">
      <c r="A137" s="135" t="s">
        <v>151</v>
      </c>
      <c r="B137" s="131" t="s">
        <v>82</v>
      </c>
      <c r="C137" s="126" t="s">
        <v>20</v>
      </c>
      <c r="D137" s="126" t="s">
        <v>8</v>
      </c>
      <c r="E137" s="5" t="s">
        <v>271</v>
      </c>
      <c r="F137" s="143">
        <v>240</v>
      </c>
      <c r="G137" s="200">
        <f>G138</f>
        <v>2588.9499999999998</v>
      </c>
      <c r="H137" s="106">
        <f>H138</f>
        <v>1300</v>
      </c>
      <c r="I137" s="106">
        <f>I138</f>
        <v>1300</v>
      </c>
    </row>
    <row r="138" spans="1:9" ht="27" customHeight="1">
      <c r="A138" s="135" t="s">
        <v>152</v>
      </c>
      <c r="B138" s="131" t="s">
        <v>82</v>
      </c>
      <c r="C138" s="126" t="s">
        <v>20</v>
      </c>
      <c r="D138" s="126" t="s">
        <v>8</v>
      </c>
      <c r="E138" s="5" t="s">
        <v>271</v>
      </c>
      <c r="F138" s="143">
        <v>244</v>
      </c>
      <c r="G138" s="200">
        <f>2677.2-88.25</f>
        <v>2588.9499999999998</v>
      </c>
      <c r="H138" s="106">
        <v>1300</v>
      </c>
      <c r="I138" s="106">
        <v>1300</v>
      </c>
    </row>
    <row r="139" spans="1:9" ht="38.25" hidden="1" customHeight="1">
      <c r="A139" s="45" t="s">
        <v>336</v>
      </c>
      <c r="B139" s="131" t="s">
        <v>82</v>
      </c>
      <c r="C139" s="126" t="s">
        <v>20</v>
      </c>
      <c r="D139" s="126" t="s">
        <v>8</v>
      </c>
      <c r="E139" s="5">
        <v>3519503</v>
      </c>
      <c r="F139" s="143"/>
      <c r="G139" s="200">
        <f t="shared" ref="G139:I140" si="16">G140</f>
        <v>0</v>
      </c>
      <c r="H139" s="106">
        <f t="shared" si="16"/>
        <v>0</v>
      </c>
      <c r="I139" s="106">
        <f t="shared" si="16"/>
        <v>0</v>
      </c>
    </row>
    <row r="140" spans="1:9" ht="12.75" hidden="1" customHeight="1">
      <c r="A140" s="28" t="s">
        <v>96</v>
      </c>
      <c r="B140" s="131" t="s">
        <v>82</v>
      </c>
      <c r="C140" s="126" t="s">
        <v>20</v>
      </c>
      <c r="D140" s="126" t="s">
        <v>8</v>
      </c>
      <c r="E140" s="5">
        <v>3519503</v>
      </c>
      <c r="F140" s="143">
        <v>410</v>
      </c>
      <c r="G140" s="200">
        <f t="shared" si="16"/>
        <v>0</v>
      </c>
      <c r="H140" s="106">
        <f t="shared" si="16"/>
        <v>0</v>
      </c>
      <c r="I140" s="106">
        <f t="shared" si="16"/>
        <v>0</v>
      </c>
    </row>
    <row r="141" spans="1:9" ht="38.25" hidden="1" customHeight="1">
      <c r="A141" s="28" t="s">
        <v>172</v>
      </c>
      <c r="B141" s="131" t="s">
        <v>82</v>
      </c>
      <c r="C141" s="126" t="s">
        <v>20</v>
      </c>
      <c r="D141" s="126" t="s">
        <v>8</v>
      </c>
      <c r="E141" s="5">
        <v>3519503</v>
      </c>
      <c r="F141" s="143">
        <v>412</v>
      </c>
      <c r="G141" s="200">
        <v>0</v>
      </c>
      <c r="H141" s="106">
        <v>0</v>
      </c>
      <c r="I141" s="106">
        <v>0</v>
      </c>
    </row>
    <row r="142" spans="1:9" ht="38.25" hidden="1">
      <c r="A142" s="45" t="s">
        <v>336</v>
      </c>
      <c r="B142" s="131" t="s">
        <v>82</v>
      </c>
      <c r="C142" s="126" t="s">
        <v>20</v>
      </c>
      <c r="D142" s="126" t="s">
        <v>8</v>
      </c>
      <c r="E142" s="5">
        <v>3519603</v>
      </c>
      <c r="F142" s="143"/>
      <c r="G142" s="200">
        <f t="shared" ref="G142:I143" si="17">G143</f>
        <v>0</v>
      </c>
      <c r="H142" s="106">
        <f t="shared" si="17"/>
        <v>0</v>
      </c>
      <c r="I142" s="106">
        <f t="shared" si="17"/>
        <v>0</v>
      </c>
    </row>
    <row r="143" spans="1:9" hidden="1">
      <c r="A143" s="28" t="s">
        <v>96</v>
      </c>
      <c r="B143" s="131" t="s">
        <v>82</v>
      </c>
      <c r="C143" s="126" t="s">
        <v>20</v>
      </c>
      <c r="D143" s="126" t="s">
        <v>8</v>
      </c>
      <c r="E143" s="5">
        <v>3519603</v>
      </c>
      <c r="F143" s="143">
        <v>410</v>
      </c>
      <c r="G143" s="200">
        <f t="shared" si="17"/>
        <v>0</v>
      </c>
      <c r="H143" s="106">
        <f t="shared" si="17"/>
        <v>0</v>
      </c>
      <c r="I143" s="106">
        <f t="shared" si="17"/>
        <v>0</v>
      </c>
    </row>
    <row r="144" spans="1:9" ht="38.25" hidden="1">
      <c r="A144" s="28" t="s">
        <v>172</v>
      </c>
      <c r="B144" s="131" t="s">
        <v>82</v>
      </c>
      <c r="C144" s="126" t="s">
        <v>20</v>
      </c>
      <c r="D144" s="126" t="s">
        <v>8</v>
      </c>
      <c r="E144" s="5">
        <v>3519603</v>
      </c>
      <c r="F144" s="143">
        <v>412</v>
      </c>
      <c r="G144" s="200">
        <v>0</v>
      </c>
      <c r="H144" s="106">
        <v>0</v>
      </c>
      <c r="I144" s="106">
        <v>0</v>
      </c>
    </row>
    <row r="145" spans="1:9" ht="12.75" customHeight="1">
      <c r="A145" s="52" t="s">
        <v>48</v>
      </c>
      <c r="B145" s="123" t="s">
        <v>82</v>
      </c>
      <c r="C145" s="117" t="s">
        <v>20</v>
      </c>
      <c r="D145" s="117" t="s">
        <v>17</v>
      </c>
      <c r="E145" s="140"/>
      <c r="F145" s="141"/>
      <c r="G145" s="201">
        <f>G146+G150+G152+G159+G156+G162</f>
        <v>3435.5931</v>
      </c>
      <c r="H145" s="144">
        <f>H146+H150+H152+H159+H156</f>
        <v>1400</v>
      </c>
      <c r="I145" s="144">
        <f>I146+I150+I152+I159+I156</f>
        <v>1400</v>
      </c>
    </row>
    <row r="146" spans="1:9">
      <c r="A146" s="125" t="s">
        <v>77</v>
      </c>
      <c r="B146" s="131" t="s">
        <v>82</v>
      </c>
      <c r="C146" s="126" t="s">
        <v>20</v>
      </c>
      <c r="D146" s="126" t="s">
        <v>17</v>
      </c>
      <c r="E146" s="171" t="s">
        <v>272</v>
      </c>
      <c r="F146" s="142"/>
      <c r="G146" s="200">
        <f>G147</f>
        <v>2656.1</v>
      </c>
      <c r="H146" s="106">
        <f>H147</f>
        <v>1400</v>
      </c>
      <c r="I146" s="106">
        <f>I147</f>
        <v>1400</v>
      </c>
    </row>
    <row r="147" spans="1:9" ht="38.25" customHeight="1">
      <c r="A147" s="125" t="s">
        <v>173</v>
      </c>
      <c r="B147" s="131" t="s">
        <v>82</v>
      </c>
      <c r="C147" s="126" t="s">
        <v>20</v>
      </c>
      <c r="D147" s="126" t="s">
        <v>17</v>
      </c>
      <c r="E147" s="5" t="s">
        <v>273</v>
      </c>
      <c r="F147" s="142"/>
      <c r="G147" s="200">
        <f>G148+G149</f>
        <v>2656.1</v>
      </c>
      <c r="H147" s="106">
        <f>H148+H149</f>
        <v>1400</v>
      </c>
      <c r="I147" s="106">
        <f>I148+I149</f>
        <v>1400</v>
      </c>
    </row>
    <row r="148" spans="1:9" ht="12.75" hidden="1" customHeight="1">
      <c r="A148" s="125" t="s">
        <v>3</v>
      </c>
      <c r="B148" s="131" t="s">
        <v>82</v>
      </c>
      <c r="C148" s="126" t="s">
        <v>20</v>
      </c>
      <c r="D148" s="126" t="s">
        <v>17</v>
      </c>
      <c r="E148" s="5">
        <v>3510500</v>
      </c>
      <c r="F148" s="133" t="s">
        <v>5</v>
      </c>
      <c r="G148" s="200">
        <v>0</v>
      </c>
      <c r="H148" s="106">
        <v>0</v>
      </c>
      <c r="I148" s="106">
        <v>0</v>
      </c>
    </row>
    <row r="149" spans="1:9" ht="25.5" customHeight="1">
      <c r="A149" s="41" t="s">
        <v>151</v>
      </c>
      <c r="B149" s="131" t="s">
        <v>82</v>
      </c>
      <c r="C149" s="126" t="s">
        <v>20</v>
      </c>
      <c r="D149" s="126" t="s">
        <v>17</v>
      </c>
      <c r="E149" s="5" t="s">
        <v>273</v>
      </c>
      <c r="F149" s="133" t="s">
        <v>189</v>
      </c>
      <c r="G149" s="199">
        <f>G154+G155</f>
        <v>2656.1</v>
      </c>
      <c r="H149" s="105">
        <f>H154+H155</f>
        <v>1400</v>
      </c>
      <c r="I149" s="105">
        <f>I154+I155</f>
        <v>1400</v>
      </c>
    </row>
    <row r="150" spans="1:9" ht="12.75" hidden="1" customHeight="1">
      <c r="A150" s="125" t="s">
        <v>134</v>
      </c>
      <c r="B150" s="131" t="s">
        <v>82</v>
      </c>
      <c r="C150" s="126" t="s">
        <v>20</v>
      </c>
      <c r="D150" s="126" t="s">
        <v>17</v>
      </c>
      <c r="E150" s="5" t="s">
        <v>273</v>
      </c>
      <c r="F150" s="133"/>
      <c r="G150" s="200">
        <f>G151</f>
        <v>0</v>
      </c>
      <c r="H150" s="106">
        <f>H151</f>
        <v>0</v>
      </c>
      <c r="I150" s="106">
        <f>I151</f>
        <v>0</v>
      </c>
    </row>
    <row r="151" spans="1:9" ht="25.5" hidden="1" customHeight="1">
      <c r="A151" s="125" t="s">
        <v>3</v>
      </c>
      <c r="B151" s="131" t="s">
        <v>82</v>
      </c>
      <c r="C151" s="126" t="s">
        <v>20</v>
      </c>
      <c r="D151" s="126" t="s">
        <v>17</v>
      </c>
      <c r="E151" s="5" t="s">
        <v>273</v>
      </c>
      <c r="F151" s="133" t="s">
        <v>5</v>
      </c>
      <c r="G151" s="200"/>
      <c r="H151" s="106"/>
      <c r="I151" s="106"/>
    </row>
    <row r="152" spans="1:9" ht="25.5" hidden="1">
      <c r="A152" s="125" t="s">
        <v>135</v>
      </c>
      <c r="B152" s="131" t="s">
        <v>82</v>
      </c>
      <c r="C152" s="126" t="s">
        <v>20</v>
      </c>
      <c r="D152" s="126" t="s">
        <v>17</v>
      </c>
      <c r="E152" s="5" t="s">
        <v>273</v>
      </c>
      <c r="F152" s="133"/>
      <c r="G152" s="200">
        <f>G153</f>
        <v>0</v>
      </c>
      <c r="H152" s="106">
        <f>H153</f>
        <v>0</v>
      </c>
      <c r="I152" s="106">
        <f>I153</f>
        <v>0</v>
      </c>
    </row>
    <row r="153" spans="1:9" hidden="1">
      <c r="A153" s="125" t="s">
        <v>3</v>
      </c>
      <c r="B153" s="131" t="s">
        <v>82</v>
      </c>
      <c r="C153" s="126" t="s">
        <v>20</v>
      </c>
      <c r="D153" s="126" t="s">
        <v>17</v>
      </c>
      <c r="E153" s="5" t="s">
        <v>273</v>
      </c>
      <c r="F153" s="133" t="s">
        <v>5</v>
      </c>
      <c r="G153" s="200"/>
      <c r="H153" s="106"/>
      <c r="I153" s="106"/>
    </row>
    <row r="154" spans="1:9" ht="38.25" hidden="1" customHeight="1">
      <c r="A154" s="125" t="s">
        <v>174</v>
      </c>
      <c r="B154" s="131" t="s">
        <v>82</v>
      </c>
      <c r="C154" s="126" t="s">
        <v>20</v>
      </c>
      <c r="D154" s="126" t="s">
        <v>17</v>
      </c>
      <c r="E154" s="5" t="s">
        <v>273</v>
      </c>
      <c r="F154" s="133" t="s">
        <v>195</v>
      </c>
      <c r="G154" s="200">
        <v>0</v>
      </c>
      <c r="H154" s="106">
        <v>0</v>
      </c>
      <c r="I154" s="106">
        <v>0</v>
      </c>
    </row>
    <row r="155" spans="1:9" ht="26.25" customHeight="1">
      <c r="A155" s="125" t="s">
        <v>152</v>
      </c>
      <c r="B155" s="131" t="s">
        <v>82</v>
      </c>
      <c r="C155" s="126" t="s">
        <v>20</v>
      </c>
      <c r="D155" s="126" t="s">
        <v>17</v>
      </c>
      <c r="E155" s="5" t="s">
        <v>273</v>
      </c>
      <c r="F155" s="133" t="s">
        <v>190</v>
      </c>
      <c r="G155" s="197">
        <f>2656.1</f>
        <v>2656.1</v>
      </c>
      <c r="H155" s="103">
        <v>1400</v>
      </c>
      <c r="I155" s="103">
        <v>1400</v>
      </c>
    </row>
    <row r="156" spans="1:9" ht="26.25" customHeight="1">
      <c r="A156" s="125" t="s">
        <v>345</v>
      </c>
      <c r="B156" s="131" t="s">
        <v>82</v>
      </c>
      <c r="C156" s="126" t="s">
        <v>20</v>
      </c>
      <c r="D156" s="126" t="s">
        <v>17</v>
      </c>
      <c r="E156" s="5" t="s">
        <v>331</v>
      </c>
      <c r="F156" s="133"/>
      <c r="G156" s="199">
        <f t="shared" ref="G156:I157" si="18">G157</f>
        <v>317.82</v>
      </c>
      <c r="H156" s="105">
        <f t="shared" si="18"/>
        <v>0</v>
      </c>
      <c r="I156" s="105">
        <f t="shared" si="18"/>
        <v>0</v>
      </c>
    </row>
    <row r="157" spans="1:9" ht="26.25" customHeight="1">
      <c r="A157" s="135" t="s">
        <v>151</v>
      </c>
      <c r="B157" s="131" t="s">
        <v>82</v>
      </c>
      <c r="C157" s="126" t="s">
        <v>20</v>
      </c>
      <c r="D157" s="126" t="s">
        <v>17</v>
      </c>
      <c r="E157" s="5" t="s">
        <v>331</v>
      </c>
      <c r="F157" s="133" t="s">
        <v>189</v>
      </c>
      <c r="G157" s="202">
        <f t="shared" si="18"/>
        <v>317.82</v>
      </c>
      <c r="H157" s="178">
        <f t="shared" si="18"/>
        <v>0</v>
      </c>
      <c r="I157" s="178">
        <f t="shared" si="18"/>
        <v>0</v>
      </c>
    </row>
    <row r="158" spans="1:9" ht="26.25" customHeight="1">
      <c r="A158" s="135" t="s">
        <v>152</v>
      </c>
      <c r="B158" s="131" t="s">
        <v>82</v>
      </c>
      <c r="C158" s="126" t="s">
        <v>20</v>
      </c>
      <c r="D158" s="126" t="s">
        <v>17</v>
      </c>
      <c r="E158" s="5" t="s">
        <v>331</v>
      </c>
      <c r="F158" s="133" t="s">
        <v>190</v>
      </c>
      <c r="G158" s="199">
        <v>317.82</v>
      </c>
      <c r="H158" s="105">
        <v>0</v>
      </c>
      <c r="I158" s="105">
        <v>0</v>
      </c>
    </row>
    <row r="159" spans="1:9" ht="40.5" customHeight="1">
      <c r="A159" s="125" t="s">
        <v>337</v>
      </c>
      <c r="B159" s="131" t="s">
        <v>82</v>
      </c>
      <c r="C159" s="126" t="s">
        <v>20</v>
      </c>
      <c r="D159" s="126" t="s">
        <v>17</v>
      </c>
      <c r="E159" s="5" t="s">
        <v>331</v>
      </c>
      <c r="F159" s="133"/>
      <c r="G159" s="202">
        <f t="shared" ref="G159:I160" si="19">G160</f>
        <v>47.673099999999998</v>
      </c>
      <c r="H159" s="178">
        <f t="shared" si="19"/>
        <v>0</v>
      </c>
      <c r="I159" s="178">
        <f t="shared" si="19"/>
        <v>0</v>
      </c>
    </row>
    <row r="160" spans="1:9" ht="15.75" customHeight="1">
      <c r="A160" s="135" t="s">
        <v>321</v>
      </c>
      <c r="B160" s="131" t="s">
        <v>82</v>
      </c>
      <c r="C160" s="126" t="s">
        <v>20</v>
      </c>
      <c r="D160" s="126" t="s">
        <v>17</v>
      </c>
      <c r="E160" s="5" t="s">
        <v>331</v>
      </c>
      <c r="F160" s="133" t="s">
        <v>320</v>
      </c>
      <c r="G160" s="199">
        <f t="shared" si="19"/>
        <v>47.673099999999998</v>
      </c>
      <c r="H160" s="105">
        <f t="shared" si="19"/>
        <v>0</v>
      </c>
      <c r="I160" s="105">
        <f t="shared" si="19"/>
        <v>0</v>
      </c>
    </row>
    <row r="161" spans="1:9" ht="14.25" customHeight="1">
      <c r="A161" s="135" t="s">
        <v>112</v>
      </c>
      <c r="B161" s="131" t="s">
        <v>82</v>
      </c>
      <c r="C161" s="126" t="s">
        <v>20</v>
      </c>
      <c r="D161" s="126" t="s">
        <v>17</v>
      </c>
      <c r="E161" s="5" t="s">
        <v>331</v>
      </c>
      <c r="F161" s="133" t="s">
        <v>301</v>
      </c>
      <c r="G161" s="202">
        <v>47.673099999999998</v>
      </c>
      <c r="H161" s="178">
        <v>0</v>
      </c>
      <c r="I161" s="178">
        <v>0</v>
      </c>
    </row>
    <row r="162" spans="1:9" ht="39.75" customHeight="1">
      <c r="A162" s="28" t="s">
        <v>366</v>
      </c>
      <c r="B162" s="131" t="s">
        <v>82</v>
      </c>
      <c r="C162" s="126" t="s">
        <v>20</v>
      </c>
      <c r="D162" s="126" t="s">
        <v>17</v>
      </c>
      <c r="E162" s="5" t="s">
        <v>370</v>
      </c>
      <c r="F162" s="133"/>
      <c r="G162" s="199">
        <f>G163+G165</f>
        <v>414</v>
      </c>
      <c r="H162" s="105">
        <f t="shared" ref="G162:I163" si="20">H163</f>
        <v>0</v>
      </c>
      <c r="I162" s="105">
        <f t="shared" si="20"/>
        <v>0</v>
      </c>
    </row>
    <row r="163" spans="1:9" ht="27.75" customHeight="1">
      <c r="A163" s="28" t="s">
        <v>151</v>
      </c>
      <c r="B163" s="131" t="s">
        <v>82</v>
      </c>
      <c r="C163" s="126" t="s">
        <v>20</v>
      </c>
      <c r="D163" s="126" t="s">
        <v>17</v>
      </c>
      <c r="E163" s="5" t="s">
        <v>370</v>
      </c>
      <c r="F163" s="133" t="s">
        <v>189</v>
      </c>
      <c r="G163" s="202">
        <f t="shared" si="20"/>
        <v>345</v>
      </c>
      <c r="H163" s="178">
        <f t="shared" si="20"/>
        <v>0</v>
      </c>
      <c r="I163" s="178">
        <f t="shared" si="20"/>
        <v>0</v>
      </c>
    </row>
    <row r="164" spans="1:9" ht="14.25" customHeight="1">
      <c r="A164" s="28" t="s">
        <v>367</v>
      </c>
      <c r="B164" s="131" t="s">
        <v>82</v>
      </c>
      <c r="C164" s="126" t="s">
        <v>20</v>
      </c>
      <c r="D164" s="126" t="s">
        <v>17</v>
      </c>
      <c r="E164" s="5" t="s">
        <v>370</v>
      </c>
      <c r="F164" s="133" t="s">
        <v>190</v>
      </c>
      <c r="G164" s="199">
        <v>345</v>
      </c>
      <c r="H164" s="105">
        <v>0</v>
      </c>
      <c r="I164" s="105">
        <v>0</v>
      </c>
    </row>
    <row r="165" spans="1:9" ht="39" customHeight="1">
      <c r="A165" s="28" t="s">
        <v>368</v>
      </c>
      <c r="B165" s="131" t="s">
        <v>82</v>
      </c>
      <c r="C165" s="126" t="s">
        <v>20</v>
      </c>
      <c r="D165" s="126" t="s">
        <v>17</v>
      </c>
      <c r="E165" s="5" t="s">
        <v>370</v>
      </c>
      <c r="F165" s="133"/>
      <c r="G165" s="202">
        <f t="shared" ref="G165:I166" si="21">G166</f>
        <v>69</v>
      </c>
      <c r="H165" s="178">
        <f t="shared" si="21"/>
        <v>0</v>
      </c>
      <c r="I165" s="178">
        <f t="shared" si="21"/>
        <v>0</v>
      </c>
    </row>
    <row r="166" spans="1:9" ht="14.25" customHeight="1">
      <c r="A166" s="28" t="s">
        <v>369</v>
      </c>
      <c r="B166" s="131" t="s">
        <v>82</v>
      </c>
      <c r="C166" s="126" t="s">
        <v>20</v>
      </c>
      <c r="D166" s="126" t="s">
        <v>17</v>
      </c>
      <c r="E166" s="5" t="s">
        <v>370</v>
      </c>
      <c r="F166" s="133" t="s">
        <v>320</v>
      </c>
      <c r="G166" s="199">
        <f t="shared" si="21"/>
        <v>69</v>
      </c>
      <c r="H166" s="105">
        <f t="shared" si="21"/>
        <v>0</v>
      </c>
      <c r="I166" s="105">
        <f t="shared" si="21"/>
        <v>0</v>
      </c>
    </row>
    <row r="167" spans="1:9" ht="14.25" customHeight="1">
      <c r="A167" s="28" t="s">
        <v>112</v>
      </c>
      <c r="B167" s="131" t="s">
        <v>82</v>
      </c>
      <c r="C167" s="126" t="s">
        <v>20</v>
      </c>
      <c r="D167" s="126" t="s">
        <v>17</v>
      </c>
      <c r="E167" s="5" t="s">
        <v>370</v>
      </c>
      <c r="F167" s="133" t="s">
        <v>301</v>
      </c>
      <c r="G167" s="202">
        <v>69</v>
      </c>
      <c r="H167" s="178">
        <v>0</v>
      </c>
      <c r="I167" s="178">
        <v>0</v>
      </c>
    </row>
    <row r="168" spans="1:9">
      <c r="A168" s="52" t="s">
        <v>51</v>
      </c>
      <c r="B168" s="123" t="s">
        <v>82</v>
      </c>
      <c r="C168" s="117" t="s">
        <v>20</v>
      </c>
      <c r="D168" s="117" t="s">
        <v>52</v>
      </c>
      <c r="E168" s="140"/>
      <c r="F168" s="141"/>
      <c r="G168" s="201">
        <f>G169</f>
        <v>6079.2294200000015</v>
      </c>
      <c r="H168" s="144">
        <f>H169</f>
        <v>3812.7000000000003</v>
      </c>
      <c r="I168" s="144">
        <f>I169</f>
        <v>3862.5</v>
      </c>
    </row>
    <row r="169" spans="1:9">
      <c r="A169" s="125" t="s">
        <v>51</v>
      </c>
      <c r="B169" s="131" t="s">
        <v>82</v>
      </c>
      <c r="C169" s="126" t="s">
        <v>20</v>
      </c>
      <c r="D169" s="126" t="s">
        <v>52</v>
      </c>
      <c r="E169" s="5" t="s">
        <v>274</v>
      </c>
      <c r="F169" s="142"/>
      <c r="G169" s="200">
        <f>G170+G176+G179+G182+G188+G185</f>
        <v>6079.2294200000015</v>
      </c>
      <c r="H169" s="106">
        <f>H170+H176+H179+H182</f>
        <v>3812.7000000000003</v>
      </c>
      <c r="I169" s="106">
        <f>I170+I176+I179+I182</f>
        <v>3862.5</v>
      </c>
    </row>
    <row r="170" spans="1:9" ht="12.75" customHeight="1">
      <c r="A170" s="125" t="s">
        <v>46</v>
      </c>
      <c r="B170" s="131" t="s">
        <v>82</v>
      </c>
      <c r="C170" s="126" t="s">
        <v>20</v>
      </c>
      <c r="D170" s="126" t="s">
        <v>52</v>
      </c>
      <c r="E170" s="5" t="s">
        <v>275</v>
      </c>
      <c r="F170" s="142"/>
      <c r="G170" s="200">
        <f t="shared" ref="G170:I171" si="22">G171</f>
        <v>670</v>
      </c>
      <c r="H170" s="106">
        <f t="shared" si="22"/>
        <v>650</v>
      </c>
      <c r="I170" s="106">
        <f t="shared" si="22"/>
        <v>700</v>
      </c>
    </row>
    <row r="171" spans="1:9" ht="25.5" customHeight="1">
      <c r="A171" s="135" t="s">
        <v>151</v>
      </c>
      <c r="B171" s="131" t="s">
        <v>82</v>
      </c>
      <c r="C171" s="126" t="s">
        <v>20</v>
      </c>
      <c r="D171" s="126" t="s">
        <v>52</v>
      </c>
      <c r="E171" s="5" t="s">
        <v>275</v>
      </c>
      <c r="F171" s="133" t="s">
        <v>189</v>
      </c>
      <c r="G171" s="199">
        <f t="shared" si="22"/>
        <v>670</v>
      </c>
      <c r="H171" s="105">
        <f t="shared" si="22"/>
        <v>650</v>
      </c>
      <c r="I171" s="105">
        <f t="shared" si="22"/>
        <v>700</v>
      </c>
    </row>
    <row r="172" spans="1:9" ht="25.5" customHeight="1">
      <c r="A172" s="135" t="s">
        <v>152</v>
      </c>
      <c r="B172" s="131" t="s">
        <v>82</v>
      </c>
      <c r="C172" s="126" t="s">
        <v>20</v>
      </c>
      <c r="D172" s="126" t="s">
        <v>52</v>
      </c>
      <c r="E172" s="5" t="s">
        <v>275</v>
      </c>
      <c r="F172" s="133" t="s">
        <v>190</v>
      </c>
      <c r="G172" s="197">
        <f>550+50+70</f>
        <v>670</v>
      </c>
      <c r="H172" s="103">
        <v>650</v>
      </c>
      <c r="I172" s="103">
        <v>700</v>
      </c>
    </row>
    <row r="173" spans="1:9" hidden="1">
      <c r="A173" s="41" t="s">
        <v>175</v>
      </c>
      <c r="B173" s="131" t="s">
        <v>82</v>
      </c>
      <c r="C173" s="126" t="s">
        <v>20</v>
      </c>
      <c r="D173" s="126" t="s">
        <v>52</v>
      </c>
      <c r="E173" s="5" t="s">
        <v>276</v>
      </c>
      <c r="F173" s="133"/>
      <c r="G173" s="197">
        <f t="shared" ref="G173:I174" si="23">G174</f>
        <v>0</v>
      </c>
      <c r="H173" s="103">
        <f t="shared" si="23"/>
        <v>0</v>
      </c>
      <c r="I173" s="103">
        <f t="shared" si="23"/>
        <v>0</v>
      </c>
    </row>
    <row r="174" spans="1:9" ht="25.5" hidden="1" customHeight="1">
      <c r="A174" s="125" t="s">
        <v>151</v>
      </c>
      <c r="B174" s="131" t="s">
        <v>82</v>
      </c>
      <c r="C174" s="126" t="s">
        <v>20</v>
      </c>
      <c r="D174" s="126" t="s">
        <v>52</v>
      </c>
      <c r="E174" s="5" t="s">
        <v>276</v>
      </c>
      <c r="F174" s="133" t="s">
        <v>189</v>
      </c>
      <c r="G174" s="197">
        <f t="shared" si="23"/>
        <v>0</v>
      </c>
      <c r="H174" s="103">
        <f t="shared" si="23"/>
        <v>0</v>
      </c>
      <c r="I174" s="103">
        <f t="shared" si="23"/>
        <v>0</v>
      </c>
    </row>
    <row r="175" spans="1:9" ht="25.5" hidden="1" customHeight="1">
      <c r="A175" s="41" t="s">
        <v>152</v>
      </c>
      <c r="B175" s="131" t="s">
        <v>82</v>
      </c>
      <c r="C175" s="126" t="s">
        <v>20</v>
      </c>
      <c r="D175" s="126" t="s">
        <v>52</v>
      </c>
      <c r="E175" s="5" t="s">
        <v>276</v>
      </c>
      <c r="F175" s="133" t="s">
        <v>190</v>
      </c>
      <c r="G175" s="197">
        <v>0</v>
      </c>
      <c r="H175" s="103">
        <v>0</v>
      </c>
      <c r="I175" s="103">
        <v>0</v>
      </c>
    </row>
    <row r="176" spans="1:9" ht="13.5" customHeight="1">
      <c r="A176" s="41" t="s">
        <v>4</v>
      </c>
      <c r="B176" s="131" t="s">
        <v>82</v>
      </c>
      <c r="C176" s="126" t="s">
        <v>20</v>
      </c>
      <c r="D176" s="126" t="s">
        <v>52</v>
      </c>
      <c r="E176" s="5" t="s">
        <v>277</v>
      </c>
      <c r="F176" s="133"/>
      <c r="G176" s="197">
        <f t="shared" ref="G176:I177" si="24">G177</f>
        <v>2142.6580000000004</v>
      </c>
      <c r="H176" s="103">
        <f t="shared" si="24"/>
        <v>1467.4</v>
      </c>
      <c r="I176" s="103">
        <f t="shared" si="24"/>
        <v>1467.4</v>
      </c>
    </row>
    <row r="177" spans="1:9" ht="25.5" customHeight="1">
      <c r="A177" s="135" t="s">
        <v>151</v>
      </c>
      <c r="B177" s="131" t="s">
        <v>82</v>
      </c>
      <c r="C177" s="126" t="s">
        <v>20</v>
      </c>
      <c r="D177" s="131" t="s">
        <v>52</v>
      </c>
      <c r="E177" s="5" t="s">
        <v>277</v>
      </c>
      <c r="F177" s="145">
        <v>240</v>
      </c>
      <c r="G177" s="197">
        <f t="shared" si="24"/>
        <v>2142.6580000000004</v>
      </c>
      <c r="H177" s="103">
        <f t="shared" si="24"/>
        <v>1467.4</v>
      </c>
      <c r="I177" s="103">
        <f t="shared" si="24"/>
        <v>1467.4</v>
      </c>
    </row>
    <row r="178" spans="1:9" ht="25.5" customHeight="1">
      <c r="A178" s="135" t="s">
        <v>152</v>
      </c>
      <c r="B178" s="131" t="s">
        <v>82</v>
      </c>
      <c r="C178" s="126" t="s">
        <v>20</v>
      </c>
      <c r="D178" s="131" t="s">
        <v>52</v>
      </c>
      <c r="E178" s="5" t="s">
        <v>277</v>
      </c>
      <c r="F178" s="145">
        <v>244</v>
      </c>
      <c r="G178" s="197">
        <f>2083.44-36.329-47.673-30-52+68-12.03+50+88.25+100-69</f>
        <v>2142.6580000000004</v>
      </c>
      <c r="H178" s="103">
        <f>1500-32.6</f>
        <v>1467.4</v>
      </c>
      <c r="I178" s="103">
        <f>1500-32.6</f>
        <v>1467.4</v>
      </c>
    </row>
    <row r="179" spans="1:9" s="213" customFormat="1" ht="25.5" customHeight="1">
      <c r="A179" s="206" t="s">
        <v>322</v>
      </c>
      <c r="B179" s="207" t="s">
        <v>82</v>
      </c>
      <c r="C179" s="208" t="s">
        <v>20</v>
      </c>
      <c r="D179" s="207" t="s">
        <v>52</v>
      </c>
      <c r="E179" s="209" t="s">
        <v>323</v>
      </c>
      <c r="F179" s="210"/>
      <c r="G179" s="211">
        <f t="shared" ref="G179:I180" si="25">G180</f>
        <v>1852.81</v>
      </c>
      <c r="H179" s="212">
        <f t="shared" si="25"/>
        <v>1662.7</v>
      </c>
      <c r="I179" s="212">
        <f t="shared" si="25"/>
        <v>1662.5</v>
      </c>
    </row>
    <row r="180" spans="1:9" ht="25.5" customHeight="1">
      <c r="A180" s="135" t="s">
        <v>151</v>
      </c>
      <c r="B180" s="131" t="s">
        <v>82</v>
      </c>
      <c r="C180" s="126" t="s">
        <v>20</v>
      </c>
      <c r="D180" s="131" t="s">
        <v>52</v>
      </c>
      <c r="E180" s="5" t="s">
        <v>323</v>
      </c>
      <c r="F180" s="145">
        <v>240</v>
      </c>
      <c r="G180" s="203">
        <f t="shared" si="25"/>
        <v>1852.81</v>
      </c>
      <c r="H180" s="177">
        <f t="shared" si="25"/>
        <v>1662.7</v>
      </c>
      <c r="I180" s="177">
        <f t="shared" si="25"/>
        <v>1662.5</v>
      </c>
    </row>
    <row r="181" spans="1:9" ht="25.5" customHeight="1">
      <c r="A181" s="135" t="s">
        <v>152</v>
      </c>
      <c r="B181" s="131" t="s">
        <v>82</v>
      </c>
      <c r="C181" s="126" t="s">
        <v>20</v>
      </c>
      <c r="D181" s="131" t="s">
        <v>52</v>
      </c>
      <c r="E181" s="5" t="s">
        <v>323</v>
      </c>
      <c r="F181" s="145">
        <v>244</v>
      </c>
      <c r="G181" s="203">
        <v>1852.81</v>
      </c>
      <c r="H181" s="177">
        <v>1662.7</v>
      </c>
      <c r="I181" s="177">
        <v>1662.5</v>
      </c>
    </row>
    <row r="182" spans="1:9" s="213" customFormat="1" ht="37.5" customHeight="1">
      <c r="A182" s="206" t="s">
        <v>325</v>
      </c>
      <c r="B182" s="207" t="s">
        <v>82</v>
      </c>
      <c r="C182" s="208" t="s">
        <v>20</v>
      </c>
      <c r="D182" s="207" t="s">
        <v>52</v>
      </c>
      <c r="E182" s="209" t="s">
        <v>324</v>
      </c>
      <c r="F182" s="210"/>
      <c r="G182" s="214">
        <f t="shared" ref="G182:I183" si="26">G183</f>
        <v>36.299999999999997</v>
      </c>
      <c r="H182" s="215">
        <f t="shared" si="26"/>
        <v>32.6</v>
      </c>
      <c r="I182" s="215">
        <f t="shared" si="26"/>
        <v>32.6</v>
      </c>
    </row>
    <row r="183" spans="1:9" ht="15" customHeight="1">
      <c r="A183" s="135" t="s">
        <v>321</v>
      </c>
      <c r="B183" s="131" t="s">
        <v>82</v>
      </c>
      <c r="C183" s="126" t="s">
        <v>20</v>
      </c>
      <c r="D183" s="131" t="s">
        <v>52</v>
      </c>
      <c r="E183" s="5" t="s">
        <v>324</v>
      </c>
      <c r="F183" s="145">
        <v>500</v>
      </c>
      <c r="G183" s="203">
        <f t="shared" si="26"/>
        <v>36.299999999999997</v>
      </c>
      <c r="H183" s="177">
        <f t="shared" si="26"/>
        <v>32.6</v>
      </c>
      <c r="I183" s="177">
        <f t="shared" si="26"/>
        <v>32.6</v>
      </c>
    </row>
    <row r="184" spans="1:9" ht="13.5" customHeight="1">
      <c r="A184" s="135" t="s">
        <v>112</v>
      </c>
      <c r="B184" s="131" t="s">
        <v>82</v>
      </c>
      <c r="C184" s="126" t="s">
        <v>20</v>
      </c>
      <c r="D184" s="131" t="s">
        <v>52</v>
      </c>
      <c r="E184" s="5" t="s">
        <v>324</v>
      </c>
      <c r="F184" s="145">
        <v>540</v>
      </c>
      <c r="G184" s="203">
        <v>36.299999999999997</v>
      </c>
      <c r="H184" s="177">
        <v>32.6</v>
      </c>
      <c r="I184" s="177">
        <v>32.6</v>
      </c>
    </row>
    <row r="185" spans="1:9" ht="27" customHeight="1">
      <c r="A185" s="206" t="s">
        <v>359</v>
      </c>
      <c r="B185" s="207" t="s">
        <v>82</v>
      </c>
      <c r="C185" s="208" t="s">
        <v>20</v>
      </c>
      <c r="D185" s="207" t="s">
        <v>52</v>
      </c>
      <c r="E185" s="209" t="s">
        <v>358</v>
      </c>
      <c r="F185" s="210"/>
      <c r="G185" s="211">
        <f t="shared" ref="G185:G186" si="27">G186</f>
        <v>1289.1914200000001</v>
      </c>
      <c r="H185" s="212">
        <f t="shared" ref="H185:H186" si="28">H186</f>
        <v>0</v>
      </c>
      <c r="I185" s="212">
        <f t="shared" ref="I185:I186" si="29">I186</f>
        <v>0</v>
      </c>
    </row>
    <row r="186" spans="1:9" ht="25.5" customHeight="1">
      <c r="A186" s="135" t="s">
        <v>151</v>
      </c>
      <c r="B186" s="131" t="s">
        <v>82</v>
      </c>
      <c r="C186" s="126" t="s">
        <v>20</v>
      </c>
      <c r="D186" s="131" t="s">
        <v>52</v>
      </c>
      <c r="E186" s="5" t="s">
        <v>358</v>
      </c>
      <c r="F186" s="145">
        <v>240</v>
      </c>
      <c r="G186" s="203">
        <f t="shared" si="27"/>
        <v>1289.1914200000001</v>
      </c>
      <c r="H186" s="177">
        <f t="shared" si="28"/>
        <v>0</v>
      </c>
      <c r="I186" s="177">
        <f t="shared" si="29"/>
        <v>0</v>
      </c>
    </row>
    <row r="187" spans="1:9" ht="27" customHeight="1">
      <c r="A187" s="135" t="s">
        <v>152</v>
      </c>
      <c r="B187" s="131" t="s">
        <v>82</v>
      </c>
      <c r="C187" s="126" t="s">
        <v>20</v>
      </c>
      <c r="D187" s="131" t="s">
        <v>52</v>
      </c>
      <c r="E187" s="5" t="s">
        <v>358</v>
      </c>
      <c r="F187" s="145">
        <v>244</v>
      </c>
      <c r="G187" s="203">
        <v>1289.1914200000001</v>
      </c>
      <c r="H187" s="177">
        <v>0</v>
      </c>
      <c r="I187" s="177">
        <v>0</v>
      </c>
    </row>
    <row r="188" spans="1:9" s="213" customFormat="1" ht="26.25" customHeight="1">
      <c r="A188" s="206" t="s">
        <v>357</v>
      </c>
      <c r="B188" s="207" t="s">
        <v>82</v>
      </c>
      <c r="C188" s="208" t="s">
        <v>20</v>
      </c>
      <c r="D188" s="207" t="s">
        <v>52</v>
      </c>
      <c r="E188" s="209" t="s">
        <v>356</v>
      </c>
      <c r="F188" s="210"/>
      <c r="G188" s="214">
        <f>G189+G192</f>
        <v>88.27</v>
      </c>
      <c r="H188" s="215">
        <f>H189</f>
        <v>0</v>
      </c>
      <c r="I188" s="215">
        <f>I189</f>
        <v>0</v>
      </c>
    </row>
    <row r="189" spans="1:9" ht="25.5">
      <c r="A189" s="41" t="s">
        <v>147</v>
      </c>
      <c r="B189" s="131" t="s">
        <v>82</v>
      </c>
      <c r="C189" s="126" t="s">
        <v>20</v>
      </c>
      <c r="D189" s="131" t="s">
        <v>52</v>
      </c>
      <c r="E189" s="5" t="s">
        <v>356</v>
      </c>
      <c r="F189" s="145">
        <v>120</v>
      </c>
      <c r="G189" s="203">
        <f>G190+G191</f>
        <v>85.63</v>
      </c>
      <c r="H189" s="177">
        <f>H190+H191</f>
        <v>0</v>
      </c>
      <c r="I189" s="177">
        <f>I190+I191</f>
        <v>0</v>
      </c>
    </row>
    <row r="190" spans="1:9" ht="25.5" customHeight="1">
      <c r="A190" s="41" t="s">
        <v>240</v>
      </c>
      <c r="B190" s="131" t="s">
        <v>82</v>
      </c>
      <c r="C190" s="126" t="s">
        <v>20</v>
      </c>
      <c r="D190" s="131" t="s">
        <v>52</v>
      </c>
      <c r="E190" s="5" t="s">
        <v>356</v>
      </c>
      <c r="F190" s="145">
        <v>121</v>
      </c>
      <c r="G190" s="203">
        <f>63.06+2.71</f>
        <v>65.77</v>
      </c>
      <c r="H190" s="177">
        <v>0</v>
      </c>
      <c r="I190" s="177">
        <v>0</v>
      </c>
    </row>
    <row r="191" spans="1:9" ht="39" customHeight="1">
      <c r="A191" s="43" t="s">
        <v>235</v>
      </c>
      <c r="B191" s="131" t="s">
        <v>82</v>
      </c>
      <c r="C191" s="126" t="s">
        <v>20</v>
      </c>
      <c r="D191" s="131" t="s">
        <v>52</v>
      </c>
      <c r="E191" s="5" t="s">
        <v>356</v>
      </c>
      <c r="F191" s="145">
        <v>129</v>
      </c>
      <c r="G191" s="203">
        <f>19.04+0.82</f>
        <v>19.86</v>
      </c>
      <c r="H191" s="177">
        <v>0</v>
      </c>
      <c r="I191" s="177">
        <v>0</v>
      </c>
    </row>
    <row r="192" spans="1:9" ht="27" customHeight="1">
      <c r="A192" s="135" t="s">
        <v>151</v>
      </c>
      <c r="B192" s="131" t="s">
        <v>82</v>
      </c>
      <c r="C192" s="126" t="s">
        <v>20</v>
      </c>
      <c r="D192" s="131" t="s">
        <v>52</v>
      </c>
      <c r="E192" s="5" t="s">
        <v>356</v>
      </c>
      <c r="F192" s="145">
        <v>240</v>
      </c>
      <c r="G192" s="203">
        <f>G193</f>
        <v>2.64</v>
      </c>
      <c r="H192" s="177"/>
      <c r="I192" s="177"/>
    </row>
    <row r="193" spans="1:9" ht="26.25" customHeight="1">
      <c r="A193" s="135" t="s">
        <v>152</v>
      </c>
      <c r="B193" s="131" t="s">
        <v>82</v>
      </c>
      <c r="C193" s="126" t="s">
        <v>20</v>
      </c>
      <c r="D193" s="131" t="s">
        <v>52</v>
      </c>
      <c r="E193" s="5" t="s">
        <v>356</v>
      </c>
      <c r="F193" s="145">
        <v>244</v>
      </c>
      <c r="G193" s="203">
        <v>2.64</v>
      </c>
      <c r="H193" s="177"/>
      <c r="I193" s="177"/>
    </row>
    <row r="194" spans="1:9" ht="12.75" customHeight="1">
      <c r="A194" s="52" t="s">
        <v>110</v>
      </c>
      <c r="B194" s="123" t="s">
        <v>82</v>
      </c>
      <c r="C194" s="117" t="s">
        <v>22</v>
      </c>
      <c r="D194" s="123"/>
      <c r="E194" s="37"/>
      <c r="F194" s="36"/>
      <c r="G194" s="196">
        <f>SUM(G195)</f>
        <v>9963.07</v>
      </c>
      <c r="H194" s="102">
        <f>SUM(H195)</f>
        <v>9194.9320000000007</v>
      </c>
      <c r="I194" s="102">
        <f>SUM(I195)</f>
        <v>9151.9360000000015</v>
      </c>
    </row>
    <row r="195" spans="1:9" ht="12.75" customHeight="1">
      <c r="A195" s="147" t="s">
        <v>10</v>
      </c>
      <c r="B195" s="123" t="s">
        <v>82</v>
      </c>
      <c r="C195" s="117" t="s">
        <v>22</v>
      </c>
      <c r="D195" s="117" t="s">
        <v>8</v>
      </c>
      <c r="E195" s="140"/>
      <c r="F195" s="140"/>
      <c r="G195" s="198">
        <f>G196+G207+G217+G220+G223</f>
        <v>9963.07</v>
      </c>
      <c r="H195" s="104">
        <f>H196+H207+H217+H220+H223</f>
        <v>9194.9320000000007</v>
      </c>
      <c r="I195" s="104">
        <f>I196+I207+I217+I220+I223</f>
        <v>9151.9360000000015</v>
      </c>
    </row>
    <row r="196" spans="1:9" ht="15.75" customHeight="1">
      <c r="A196" s="148" t="s">
        <v>40</v>
      </c>
      <c r="B196" s="131" t="s">
        <v>82</v>
      </c>
      <c r="C196" s="126" t="s">
        <v>22</v>
      </c>
      <c r="D196" s="126" t="s">
        <v>8</v>
      </c>
      <c r="E196" s="5" t="s">
        <v>278</v>
      </c>
      <c r="F196" s="5"/>
      <c r="G196" s="199">
        <f>G197</f>
        <v>8381.51</v>
      </c>
      <c r="H196" s="105">
        <f>H197</f>
        <v>7924.5560000000005</v>
      </c>
      <c r="I196" s="105">
        <f>I197</f>
        <v>7944.1440000000002</v>
      </c>
    </row>
    <row r="197" spans="1:9">
      <c r="A197" s="148" t="s">
        <v>176</v>
      </c>
      <c r="B197" s="131" t="s">
        <v>82</v>
      </c>
      <c r="C197" s="126" t="s">
        <v>22</v>
      </c>
      <c r="D197" s="126" t="s">
        <v>8</v>
      </c>
      <c r="E197" s="5" t="s">
        <v>279</v>
      </c>
      <c r="F197" s="5"/>
      <c r="G197" s="199">
        <f>G198+G202+G204</f>
        <v>8381.51</v>
      </c>
      <c r="H197" s="105">
        <f>H198+H202+H204</f>
        <v>7924.5560000000005</v>
      </c>
      <c r="I197" s="105">
        <f>I198+I202+I204</f>
        <v>7944.1440000000002</v>
      </c>
    </row>
    <row r="198" spans="1:9">
      <c r="A198" s="41" t="s">
        <v>177</v>
      </c>
      <c r="B198" s="131" t="s">
        <v>82</v>
      </c>
      <c r="C198" s="126" t="s">
        <v>22</v>
      </c>
      <c r="D198" s="126" t="s">
        <v>8</v>
      </c>
      <c r="E198" s="5" t="s">
        <v>279</v>
      </c>
      <c r="F198" s="132" t="s">
        <v>196</v>
      </c>
      <c r="G198" s="197">
        <f>G199+G200+G201</f>
        <v>5463.81</v>
      </c>
      <c r="H198" s="103">
        <f>H199+H200+H201</f>
        <v>5849.5560000000005</v>
      </c>
      <c r="I198" s="103">
        <f>I199+I200+I201</f>
        <v>6069.1440000000002</v>
      </c>
    </row>
    <row r="199" spans="1:9" ht="25.5">
      <c r="A199" s="41" t="s">
        <v>178</v>
      </c>
      <c r="B199" s="131" t="s">
        <v>82</v>
      </c>
      <c r="C199" s="126" t="s">
        <v>22</v>
      </c>
      <c r="D199" s="126" t="s">
        <v>8</v>
      </c>
      <c r="E199" s="5" t="s">
        <v>279</v>
      </c>
      <c r="F199" s="132" t="s">
        <v>197</v>
      </c>
      <c r="G199" s="197">
        <v>3918.47</v>
      </c>
      <c r="H199" s="103">
        <f>4053.9*1.04</f>
        <v>4216.0560000000005</v>
      </c>
      <c r="I199" s="103">
        <f>4216.1*1.04</f>
        <v>4384.7440000000006</v>
      </c>
    </row>
    <row r="200" spans="1:9" ht="25.5">
      <c r="A200" s="135" t="s">
        <v>179</v>
      </c>
      <c r="B200" s="131" t="s">
        <v>82</v>
      </c>
      <c r="C200" s="126" t="s">
        <v>22</v>
      </c>
      <c r="D200" s="126" t="s">
        <v>8</v>
      </c>
      <c r="E200" s="5" t="s">
        <v>279</v>
      </c>
      <c r="F200" s="132" t="s">
        <v>198</v>
      </c>
      <c r="G200" s="197">
        <v>360.2</v>
      </c>
      <c r="H200" s="103">
        <v>360.2</v>
      </c>
      <c r="I200" s="103">
        <v>360.2</v>
      </c>
    </row>
    <row r="201" spans="1:9" ht="38.25">
      <c r="A201" s="43" t="s">
        <v>241</v>
      </c>
      <c r="B201" s="131" t="s">
        <v>82</v>
      </c>
      <c r="C201" s="126" t="s">
        <v>22</v>
      </c>
      <c r="D201" s="126" t="s">
        <v>8</v>
      </c>
      <c r="E201" s="5" t="s">
        <v>279</v>
      </c>
      <c r="F201" s="132" t="s">
        <v>242</v>
      </c>
      <c r="G201" s="197">
        <v>1185.1400000000001</v>
      </c>
      <c r="H201" s="103">
        <v>1273.3</v>
      </c>
      <c r="I201" s="103">
        <v>1324.2</v>
      </c>
    </row>
    <row r="202" spans="1:9" ht="25.5">
      <c r="A202" s="41" t="s">
        <v>151</v>
      </c>
      <c r="B202" s="131" t="s">
        <v>82</v>
      </c>
      <c r="C202" s="126" t="s">
        <v>22</v>
      </c>
      <c r="D202" s="126" t="s">
        <v>8</v>
      </c>
      <c r="E202" s="5" t="s">
        <v>279</v>
      </c>
      <c r="F202" s="133" t="s">
        <v>189</v>
      </c>
      <c r="G202" s="197">
        <f>G203</f>
        <v>2842.7000000000003</v>
      </c>
      <c r="H202" s="103">
        <f>H203</f>
        <v>2000</v>
      </c>
      <c r="I202" s="103">
        <f>I203</f>
        <v>1800</v>
      </c>
    </row>
    <row r="203" spans="1:9" ht="12" customHeight="1">
      <c r="A203" s="41" t="s">
        <v>152</v>
      </c>
      <c r="B203" s="131" t="s">
        <v>82</v>
      </c>
      <c r="C203" s="126" t="s">
        <v>22</v>
      </c>
      <c r="D203" s="126" t="s">
        <v>8</v>
      </c>
      <c r="E203" s="5" t="s">
        <v>279</v>
      </c>
      <c r="F203" s="133" t="s">
        <v>190</v>
      </c>
      <c r="G203" s="197">
        <f>2498.3-32+42.4+52+282</f>
        <v>2842.7000000000003</v>
      </c>
      <c r="H203" s="103">
        <v>2000</v>
      </c>
      <c r="I203" s="103">
        <v>1800</v>
      </c>
    </row>
    <row r="204" spans="1:9" ht="15.75" customHeight="1">
      <c r="A204" s="41" t="s">
        <v>153</v>
      </c>
      <c r="B204" s="131" t="s">
        <v>82</v>
      </c>
      <c r="C204" s="126" t="s">
        <v>22</v>
      </c>
      <c r="D204" s="126" t="s">
        <v>8</v>
      </c>
      <c r="E204" s="5" t="s">
        <v>279</v>
      </c>
      <c r="F204" s="133" t="s">
        <v>191</v>
      </c>
      <c r="G204" s="197">
        <f>G205+G206</f>
        <v>75</v>
      </c>
      <c r="H204" s="103">
        <f>H205+H206</f>
        <v>75</v>
      </c>
      <c r="I204" s="103">
        <f>I205+I206</f>
        <v>75</v>
      </c>
    </row>
    <row r="205" spans="1:9">
      <c r="A205" s="41" t="s">
        <v>154</v>
      </c>
      <c r="B205" s="131" t="s">
        <v>82</v>
      </c>
      <c r="C205" s="126" t="s">
        <v>22</v>
      </c>
      <c r="D205" s="126" t="s">
        <v>8</v>
      </c>
      <c r="E205" s="5" t="s">
        <v>279</v>
      </c>
      <c r="F205" s="133" t="s">
        <v>192</v>
      </c>
      <c r="G205" s="197">
        <v>70</v>
      </c>
      <c r="H205" s="103">
        <v>70</v>
      </c>
      <c r="I205" s="103">
        <v>70</v>
      </c>
    </row>
    <row r="206" spans="1:9">
      <c r="A206" s="41" t="s">
        <v>155</v>
      </c>
      <c r="B206" s="131" t="s">
        <v>82</v>
      </c>
      <c r="C206" s="126" t="s">
        <v>22</v>
      </c>
      <c r="D206" s="126" t="s">
        <v>8</v>
      </c>
      <c r="E206" s="5" t="s">
        <v>279</v>
      </c>
      <c r="F206" s="133" t="s">
        <v>193</v>
      </c>
      <c r="G206" s="197">
        <v>5</v>
      </c>
      <c r="H206" s="103">
        <v>5</v>
      </c>
      <c r="I206" s="103">
        <v>5</v>
      </c>
    </row>
    <row r="207" spans="1:9" ht="17.25" customHeight="1">
      <c r="A207" s="135" t="s">
        <v>40</v>
      </c>
      <c r="B207" s="131" t="s">
        <v>82</v>
      </c>
      <c r="C207" s="126" t="s">
        <v>22</v>
      </c>
      <c r="D207" s="126" t="s">
        <v>8</v>
      </c>
      <c r="E207" s="5" t="s">
        <v>278</v>
      </c>
      <c r="F207" s="126"/>
      <c r="G207" s="199">
        <f>G208</f>
        <v>1372.76</v>
      </c>
      <c r="H207" s="105">
        <f>H208</f>
        <v>1261.4759999999999</v>
      </c>
      <c r="I207" s="105">
        <f>I208</f>
        <v>1199.0920000000001</v>
      </c>
    </row>
    <row r="208" spans="1:9">
      <c r="A208" s="135" t="s">
        <v>53</v>
      </c>
      <c r="B208" s="131" t="s">
        <v>82</v>
      </c>
      <c r="C208" s="126" t="s">
        <v>22</v>
      </c>
      <c r="D208" s="126" t="s">
        <v>8</v>
      </c>
      <c r="E208" s="5" t="s">
        <v>280</v>
      </c>
      <c r="F208" s="126"/>
      <c r="G208" s="199">
        <f>G209+G213+G215</f>
        <v>1372.76</v>
      </c>
      <c r="H208" s="105">
        <f>H209+H213+H215</f>
        <v>1261.4759999999999</v>
      </c>
      <c r="I208" s="105">
        <f>I209+I213+I215</f>
        <v>1199.0920000000001</v>
      </c>
    </row>
    <row r="209" spans="1:10" ht="15" customHeight="1">
      <c r="A209" s="41" t="s">
        <v>177</v>
      </c>
      <c r="B209" s="131" t="s">
        <v>82</v>
      </c>
      <c r="C209" s="126" t="s">
        <v>22</v>
      </c>
      <c r="D209" s="126" t="s">
        <v>8</v>
      </c>
      <c r="E209" s="5" t="s">
        <v>280</v>
      </c>
      <c r="F209" s="132" t="s">
        <v>196</v>
      </c>
      <c r="G209" s="197">
        <f>G210+G211+G212</f>
        <v>1008.46</v>
      </c>
      <c r="H209" s="103">
        <f>H210+H211+H212</f>
        <v>860.47599999999989</v>
      </c>
      <c r="I209" s="103">
        <f>I210+I211+I212</f>
        <v>888.09199999999998</v>
      </c>
    </row>
    <row r="210" spans="1:10" ht="25.5">
      <c r="A210" s="41" t="s">
        <v>178</v>
      </c>
      <c r="B210" s="131" t="s">
        <v>82</v>
      </c>
      <c r="C210" s="126" t="s">
        <v>22</v>
      </c>
      <c r="D210" s="126" t="s">
        <v>8</v>
      </c>
      <c r="E210" s="5" t="s">
        <v>280</v>
      </c>
      <c r="F210" s="132" t="s">
        <v>197</v>
      </c>
      <c r="G210" s="197">
        <v>644.79999999999995</v>
      </c>
      <c r="H210" s="255">
        <f>509.4*1.04</f>
        <v>529.77599999999995</v>
      </c>
      <c r="I210" s="103">
        <f>529.8*1.04</f>
        <v>550.99199999999996</v>
      </c>
    </row>
    <row r="211" spans="1:10" ht="25.5">
      <c r="A211" s="41" t="s">
        <v>179</v>
      </c>
      <c r="B211" s="131" t="s">
        <v>82</v>
      </c>
      <c r="C211" s="126" t="s">
        <v>22</v>
      </c>
      <c r="D211" s="126" t="s">
        <v>8</v>
      </c>
      <c r="E211" s="5" t="s">
        <v>280</v>
      </c>
      <c r="F211" s="132" t="s">
        <v>198</v>
      </c>
      <c r="G211" s="197">
        <v>170.7</v>
      </c>
      <c r="H211" s="103">
        <v>170.7</v>
      </c>
      <c r="I211" s="103">
        <v>170.7</v>
      </c>
      <c r="J211" s="181"/>
    </row>
    <row r="212" spans="1:10" ht="38.25">
      <c r="A212" s="43" t="s">
        <v>241</v>
      </c>
      <c r="B212" s="131" t="s">
        <v>82</v>
      </c>
      <c r="C212" s="126" t="s">
        <v>22</v>
      </c>
      <c r="D212" s="126" t="s">
        <v>8</v>
      </c>
      <c r="E212" s="5" t="s">
        <v>280</v>
      </c>
      <c r="F212" s="132" t="s">
        <v>242</v>
      </c>
      <c r="G212" s="197">
        <v>192.96</v>
      </c>
      <c r="H212" s="103">
        <v>160</v>
      </c>
      <c r="I212" s="103">
        <v>166.4</v>
      </c>
    </row>
    <row r="213" spans="1:10" ht="27" customHeight="1">
      <c r="A213" s="41" t="s">
        <v>151</v>
      </c>
      <c r="B213" s="131" t="s">
        <v>82</v>
      </c>
      <c r="C213" s="126" t="s">
        <v>22</v>
      </c>
      <c r="D213" s="126" t="s">
        <v>8</v>
      </c>
      <c r="E213" s="5" t="s">
        <v>280</v>
      </c>
      <c r="F213" s="133" t="s">
        <v>189</v>
      </c>
      <c r="G213" s="197">
        <f>G214</f>
        <v>363.3</v>
      </c>
      <c r="H213" s="103">
        <f>H214</f>
        <v>400</v>
      </c>
      <c r="I213" s="103">
        <f>I214</f>
        <v>310</v>
      </c>
    </row>
    <row r="214" spans="1:10" ht="24.75" customHeight="1">
      <c r="A214" s="41" t="s">
        <v>152</v>
      </c>
      <c r="B214" s="131" t="s">
        <v>82</v>
      </c>
      <c r="C214" s="126" t="s">
        <v>22</v>
      </c>
      <c r="D214" s="126" t="s">
        <v>8</v>
      </c>
      <c r="E214" s="5" t="s">
        <v>280</v>
      </c>
      <c r="F214" s="133" t="s">
        <v>190</v>
      </c>
      <c r="G214" s="197">
        <v>363.3</v>
      </c>
      <c r="H214" s="103">
        <v>400</v>
      </c>
      <c r="I214" s="103">
        <v>310</v>
      </c>
    </row>
    <row r="215" spans="1:10" ht="13.5" customHeight="1">
      <c r="A215" s="41" t="s">
        <v>153</v>
      </c>
      <c r="B215" s="131" t="s">
        <v>82</v>
      </c>
      <c r="C215" s="126" t="s">
        <v>22</v>
      </c>
      <c r="D215" s="126" t="s">
        <v>8</v>
      </c>
      <c r="E215" s="5" t="s">
        <v>280</v>
      </c>
      <c r="F215" s="133" t="s">
        <v>191</v>
      </c>
      <c r="G215" s="197">
        <f>G216</f>
        <v>1</v>
      </c>
      <c r="H215" s="103">
        <f>H216</f>
        <v>1</v>
      </c>
      <c r="I215" s="103">
        <f>I216</f>
        <v>1</v>
      </c>
    </row>
    <row r="216" spans="1:10" ht="12.75" customHeight="1">
      <c r="A216" s="41" t="s">
        <v>155</v>
      </c>
      <c r="B216" s="131" t="s">
        <v>82</v>
      </c>
      <c r="C216" s="126" t="s">
        <v>22</v>
      </c>
      <c r="D216" s="126" t="s">
        <v>8</v>
      </c>
      <c r="E216" s="5" t="s">
        <v>280</v>
      </c>
      <c r="F216" s="133" t="s">
        <v>193</v>
      </c>
      <c r="G216" s="197">
        <v>1</v>
      </c>
      <c r="H216" s="103">
        <v>1</v>
      </c>
      <c r="I216" s="103">
        <v>1</v>
      </c>
    </row>
    <row r="217" spans="1:10" ht="38.25" customHeight="1">
      <c r="A217" s="41" t="s">
        <v>326</v>
      </c>
      <c r="B217" s="131" t="s">
        <v>82</v>
      </c>
      <c r="C217" s="126" t="s">
        <v>22</v>
      </c>
      <c r="D217" s="126" t="s">
        <v>8</v>
      </c>
      <c r="E217" s="5" t="s">
        <v>327</v>
      </c>
      <c r="F217" s="133"/>
      <c r="G217" s="203">
        <f t="shared" ref="G217:I218" si="30">G218</f>
        <v>168</v>
      </c>
      <c r="H217" s="177">
        <f t="shared" si="30"/>
        <v>0</v>
      </c>
      <c r="I217" s="177">
        <f t="shared" si="30"/>
        <v>0</v>
      </c>
    </row>
    <row r="218" spans="1:10" ht="27" customHeight="1">
      <c r="A218" s="135" t="s">
        <v>151</v>
      </c>
      <c r="B218" s="131" t="s">
        <v>82</v>
      </c>
      <c r="C218" s="126" t="s">
        <v>22</v>
      </c>
      <c r="D218" s="126" t="s">
        <v>8</v>
      </c>
      <c r="E218" s="5" t="s">
        <v>327</v>
      </c>
      <c r="F218" s="133" t="s">
        <v>189</v>
      </c>
      <c r="G218" s="203">
        <f t="shared" si="30"/>
        <v>168</v>
      </c>
      <c r="H218" s="177">
        <f t="shared" si="30"/>
        <v>0</v>
      </c>
      <c r="I218" s="177">
        <f t="shared" si="30"/>
        <v>0</v>
      </c>
    </row>
    <row r="219" spans="1:10" ht="28.5" customHeight="1">
      <c r="A219" s="135" t="s">
        <v>152</v>
      </c>
      <c r="B219" s="131" t="s">
        <v>82</v>
      </c>
      <c r="C219" s="126" t="s">
        <v>22</v>
      </c>
      <c r="D219" s="126" t="s">
        <v>8</v>
      </c>
      <c r="E219" s="5" t="s">
        <v>327</v>
      </c>
      <c r="F219" s="133" t="s">
        <v>190</v>
      </c>
      <c r="G219" s="203">
        <v>168</v>
      </c>
      <c r="H219" s="177">
        <v>0</v>
      </c>
      <c r="I219" s="177">
        <v>0</v>
      </c>
    </row>
    <row r="220" spans="1:10" ht="38.25" customHeight="1">
      <c r="A220" s="41" t="s">
        <v>326</v>
      </c>
      <c r="B220" s="131" t="s">
        <v>82</v>
      </c>
      <c r="C220" s="126" t="s">
        <v>22</v>
      </c>
      <c r="D220" s="126" t="s">
        <v>8</v>
      </c>
      <c r="E220" s="5" t="s">
        <v>327</v>
      </c>
      <c r="F220" s="133"/>
      <c r="G220" s="203">
        <f t="shared" ref="G220:I221" si="31">G221</f>
        <v>32</v>
      </c>
      <c r="H220" s="177">
        <f t="shared" si="31"/>
        <v>0</v>
      </c>
      <c r="I220" s="177">
        <f t="shared" si="31"/>
        <v>0</v>
      </c>
    </row>
    <row r="221" spans="1:10" ht="14.25" customHeight="1">
      <c r="A221" s="138" t="s">
        <v>321</v>
      </c>
      <c r="B221" s="131" t="s">
        <v>82</v>
      </c>
      <c r="C221" s="126" t="s">
        <v>22</v>
      </c>
      <c r="D221" s="126" t="s">
        <v>8</v>
      </c>
      <c r="E221" s="5" t="s">
        <v>327</v>
      </c>
      <c r="F221" s="133" t="s">
        <v>320</v>
      </c>
      <c r="G221" s="203">
        <f t="shared" si="31"/>
        <v>32</v>
      </c>
      <c r="H221" s="177">
        <f t="shared" si="31"/>
        <v>0</v>
      </c>
      <c r="I221" s="177">
        <f t="shared" si="31"/>
        <v>0</v>
      </c>
    </row>
    <row r="222" spans="1:10" ht="13.5" customHeight="1">
      <c r="A222" s="45" t="s">
        <v>112</v>
      </c>
      <c r="B222" s="131" t="s">
        <v>82</v>
      </c>
      <c r="C222" s="126" t="s">
        <v>22</v>
      </c>
      <c r="D222" s="126" t="s">
        <v>8</v>
      </c>
      <c r="E222" s="5" t="s">
        <v>327</v>
      </c>
      <c r="F222" s="133" t="s">
        <v>301</v>
      </c>
      <c r="G222" s="203">
        <v>32</v>
      </c>
      <c r="H222" s="177">
        <v>0</v>
      </c>
      <c r="I222" s="177">
        <v>0</v>
      </c>
    </row>
    <row r="223" spans="1:10" ht="63.75">
      <c r="A223" s="135" t="s">
        <v>328</v>
      </c>
      <c r="B223" s="131" t="s">
        <v>82</v>
      </c>
      <c r="C223" s="126" t="s">
        <v>22</v>
      </c>
      <c r="D223" s="126" t="s">
        <v>8</v>
      </c>
      <c r="E223" s="5" t="s">
        <v>329</v>
      </c>
      <c r="F223" s="133"/>
      <c r="G223" s="199">
        <f t="shared" ref="G223:I224" si="32">G224</f>
        <v>8.8000000000000007</v>
      </c>
      <c r="H223" s="105">
        <f t="shared" si="32"/>
        <v>8.9</v>
      </c>
      <c r="I223" s="105">
        <f t="shared" si="32"/>
        <v>8.6999999999999993</v>
      </c>
    </row>
    <row r="224" spans="1:10" ht="14.25" customHeight="1">
      <c r="A224" s="135" t="s">
        <v>177</v>
      </c>
      <c r="B224" s="131" t="s">
        <v>82</v>
      </c>
      <c r="C224" s="126" t="s">
        <v>22</v>
      </c>
      <c r="D224" s="126" t="s">
        <v>8</v>
      </c>
      <c r="E224" s="5" t="s">
        <v>329</v>
      </c>
      <c r="F224" s="133" t="s">
        <v>196</v>
      </c>
      <c r="G224" s="199">
        <f t="shared" si="32"/>
        <v>8.8000000000000007</v>
      </c>
      <c r="H224" s="105">
        <f t="shared" si="32"/>
        <v>8.9</v>
      </c>
      <c r="I224" s="105">
        <f t="shared" si="32"/>
        <v>8.6999999999999993</v>
      </c>
    </row>
    <row r="225" spans="1:9" ht="29.25" customHeight="1">
      <c r="A225" s="135" t="s">
        <v>179</v>
      </c>
      <c r="B225" s="131" t="s">
        <v>82</v>
      </c>
      <c r="C225" s="126" t="s">
        <v>22</v>
      </c>
      <c r="D225" s="126" t="s">
        <v>8</v>
      </c>
      <c r="E225" s="5" t="s">
        <v>329</v>
      </c>
      <c r="F225" s="133" t="s">
        <v>198</v>
      </c>
      <c r="G225" s="199">
        <v>8.8000000000000007</v>
      </c>
      <c r="H225" s="105">
        <v>8.9</v>
      </c>
      <c r="I225" s="105">
        <v>8.6999999999999993</v>
      </c>
    </row>
    <row r="226" spans="1:9">
      <c r="A226" s="150" t="s">
        <v>72</v>
      </c>
      <c r="B226" s="123" t="s">
        <v>82</v>
      </c>
      <c r="C226" s="140">
        <v>10</v>
      </c>
      <c r="D226" s="140"/>
      <c r="E226" s="140"/>
      <c r="F226" s="151"/>
      <c r="G226" s="198">
        <f>G227+G231+G236+G241</f>
        <v>257.72651999999999</v>
      </c>
      <c r="H226" s="104">
        <f>H227+H231+H236+H241</f>
        <v>268.00799999999998</v>
      </c>
      <c r="I226" s="104">
        <f>I227+I231+I236+I241</f>
        <v>278.72000000000003</v>
      </c>
    </row>
    <row r="227" spans="1:9">
      <c r="A227" s="150" t="s">
        <v>50</v>
      </c>
      <c r="B227" s="123" t="s">
        <v>82</v>
      </c>
      <c r="C227" s="152">
        <v>10</v>
      </c>
      <c r="D227" s="117" t="s">
        <v>8</v>
      </c>
      <c r="E227" s="123"/>
      <c r="F227" s="130"/>
      <c r="G227" s="196">
        <f>SUM(G228)</f>
        <v>257.72651999999999</v>
      </c>
      <c r="H227" s="102">
        <f>SUM(H228)</f>
        <v>268.00799999999998</v>
      </c>
      <c r="I227" s="102">
        <f>SUM(I228)</f>
        <v>278.72000000000003</v>
      </c>
    </row>
    <row r="228" spans="1:9" ht="12.75" customHeight="1">
      <c r="A228" s="50" t="s">
        <v>33</v>
      </c>
      <c r="B228" s="131" t="s">
        <v>82</v>
      </c>
      <c r="C228" s="172">
        <v>10</v>
      </c>
      <c r="D228" s="126" t="s">
        <v>8</v>
      </c>
      <c r="E228" s="131" t="s">
        <v>281</v>
      </c>
      <c r="F228" s="133"/>
      <c r="G228" s="197">
        <f t="shared" ref="G228:I229" si="33">G229</f>
        <v>257.72651999999999</v>
      </c>
      <c r="H228" s="103">
        <f t="shared" si="33"/>
        <v>268.00799999999998</v>
      </c>
      <c r="I228" s="103">
        <f t="shared" si="33"/>
        <v>278.72000000000003</v>
      </c>
    </row>
    <row r="229" spans="1:9" ht="12.75" customHeight="1">
      <c r="A229" s="50" t="s">
        <v>180</v>
      </c>
      <c r="B229" s="131" t="s">
        <v>82</v>
      </c>
      <c r="C229" s="172">
        <v>10</v>
      </c>
      <c r="D229" s="126" t="s">
        <v>8</v>
      </c>
      <c r="E229" s="131" t="s">
        <v>282</v>
      </c>
      <c r="F229" s="133"/>
      <c r="G229" s="197">
        <f t="shared" si="33"/>
        <v>257.72651999999999</v>
      </c>
      <c r="H229" s="103">
        <f t="shared" si="33"/>
        <v>268.00799999999998</v>
      </c>
      <c r="I229" s="103">
        <f t="shared" si="33"/>
        <v>278.72000000000003</v>
      </c>
    </row>
    <row r="230" spans="1:9" ht="27.75" customHeight="1">
      <c r="A230" s="51" t="s">
        <v>181</v>
      </c>
      <c r="B230" s="131" t="s">
        <v>82</v>
      </c>
      <c r="C230" s="172">
        <v>10</v>
      </c>
      <c r="D230" s="126" t="s">
        <v>8</v>
      </c>
      <c r="E230" s="131" t="s">
        <v>282</v>
      </c>
      <c r="F230" s="133" t="s">
        <v>199</v>
      </c>
      <c r="G230" s="197">
        <f>G245</f>
        <v>257.72651999999999</v>
      </c>
      <c r="H230" s="103">
        <f>257.7*1.04</f>
        <v>268.00799999999998</v>
      </c>
      <c r="I230" s="103">
        <f>268*1.04</f>
        <v>278.72000000000003</v>
      </c>
    </row>
    <row r="231" spans="1:9" ht="13.5" hidden="1" customHeight="1">
      <c r="A231" s="50" t="s">
        <v>139</v>
      </c>
      <c r="B231" s="131" t="s">
        <v>82</v>
      </c>
      <c r="C231" s="172">
        <v>10</v>
      </c>
      <c r="D231" s="126" t="s">
        <v>52</v>
      </c>
      <c r="E231" s="131" t="s">
        <v>282</v>
      </c>
      <c r="F231" s="133"/>
      <c r="G231" s="197">
        <f t="shared" ref="G231:I234" si="34">G232</f>
        <v>0</v>
      </c>
      <c r="H231" s="103">
        <f t="shared" si="34"/>
        <v>0</v>
      </c>
      <c r="I231" s="103">
        <f t="shared" si="34"/>
        <v>0</v>
      </c>
    </row>
    <row r="232" spans="1:9" ht="12.75" hidden="1" customHeight="1">
      <c r="A232" s="51" t="s">
        <v>30</v>
      </c>
      <c r="B232" s="131" t="s">
        <v>82</v>
      </c>
      <c r="C232" s="172">
        <v>10</v>
      </c>
      <c r="D232" s="126" t="s">
        <v>52</v>
      </c>
      <c r="E232" s="131" t="s">
        <v>282</v>
      </c>
      <c r="F232" s="133"/>
      <c r="G232" s="197">
        <f t="shared" si="34"/>
        <v>0</v>
      </c>
      <c r="H232" s="103">
        <f t="shared" si="34"/>
        <v>0</v>
      </c>
      <c r="I232" s="103">
        <f t="shared" si="34"/>
        <v>0</v>
      </c>
    </row>
    <row r="233" spans="1:9" ht="12.75" hidden="1" customHeight="1">
      <c r="A233" s="50" t="s">
        <v>332</v>
      </c>
      <c r="B233" s="131" t="s">
        <v>82</v>
      </c>
      <c r="C233" s="172">
        <v>10</v>
      </c>
      <c r="D233" s="126" t="s">
        <v>52</v>
      </c>
      <c r="E233" s="131" t="s">
        <v>282</v>
      </c>
      <c r="F233" s="133"/>
      <c r="G233" s="197">
        <f t="shared" si="34"/>
        <v>0</v>
      </c>
      <c r="H233" s="103">
        <f t="shared" si="34"/>
        <v>0</v>
      </c>
      <c r="I233" s="103">
        <f t="shared" si="34"/>
        <v>0</v>
      </c>
    </row>
    <row r="234" spans="1:9" ht="12.75" hidden="1" customHeight="1">
      <c r="A234" s="51" t="s">
        <v>333</v>
      </c>
      <c r="B234" s="131" t="s">
        <v>82</v>
      </c>
      <c r="C234" s="172">
        <v>10</v>
      </c>
      <c r="D234" s="126" t="s">
        <v>52</v>
      </c>
      <c r="E234" s="131" t="s">
        <v>282</v>
      </c>
      <c r="F234" s="133"/>
      <c r="G234" s="197">
        <f t="shared" si="34"/>
        <v>0</v>
      </c>
      <c r="H234" s="103">
        <f t="shared" si="34"/>
        <v>0</v>
      </c>
      <c r="I234" s="103">
        <f t="shared" si="34"/>
        <v>0</v>
      </c>
    </row>
    <row r="235" spans="1:9" ht="51" hidden="1" customHeight="1">
      <c r="A235" s="50" t="s">
        <v>35</v>
      </c>
      <c r="B235" s="131" t="s">
        <v>82</v>
      </c>
      <c r="C235" s="172">
        <v>10</v>
      </c>
      <c r="D235" s="126" t="s">
        <v>52</v>
      </c>
      <c r="E235" s="131" t="s">
        <v>282</v>
      </c>
      <c r="F235" s="133" t="s">
        <v>25</v>
      </c>
      <c r="G235" s="197">
        <f>1400-1400</f>
        <v>0</v>
      </c>
      <c r="H235" s="103">
        <f>1400-1400</f>
        <v>0</v>
      </c>
      <c r="I235" s="103">
        <f>1400-1400</f>
        <v>0</v>
      </c>
    </row>
    <row r="236" spans="1:9" ht="63.75" hidden="1" customHeight="1">
      <c r="A236" s="50" t="s">
        <v>113</v>
      </c>
      <c r="B236" s="131" t="s">
        <v>82</v>
      </c>
      <c r="C236" s="172">
        <v>10</v>
      </c>
      <c r="D236" s="126" t="s">
        <v>18</v>
      </c>
      <c r="E236" s="131" t="s">
        <v>282</v>
      </c>
      <c r="F236" s="133"/>
      <c r="G236" s="197">
        <f t="shared" ref="G236:I239" si="35">G237</f>
        <v>0</v>
      </c>
      <c r="H236" s="103">
        <f t="shared" si="35"/>
        <v>0</v>
      </c>
      <c r="I236" s="103">
        <f t="shared" si="35"/>
        <v>0</v>
      </c>
    </row>
    <row r="237" spans="1:9" ht="12.75" hidden="1" customHeight="1">
      <c r="A237" s="51" t="s">
        <v>30</v>
      </c>
      <c r="B237" s="131" t="s">
        <v>82</v>
      </c>
      <c r="C237" s="172">
        <v>10</v>
      </c>
      <c r="D237" s="126" t="s">
        <v>18</v>
      </c>
      <c r="E237" s="131" t="s">
        <v>282</v>
      </c>
      <c r="F237" s="133"/>
      <c r="G237" s="197">
        <f t="shared" si="35"/>
        <v>0</v>
      </c>
      <c r="H237" s="103">
        <f t="shared" si="35"/>
        <v>0</v>
      </c>
      <c r="I237" s="103">
        <f t="shared" si="35"/>
        <v>0</v>
      </c>
    </row>
    <row r="238" spans="1:9" ht="12.75" hidden="1" customHeight="1">
      <c r="A238" s="50" t="s">
        <v>332</v>
      </c>
      <c r="B238" s="131" t="s">
        <v>82</v>
      </c>
      <c r="C238" s="172">
        <v>10</v>
      </c>
      <c r="D238" s="126" t="s">
        <v>18</v>
      </c>
      <c r="E238" s="131" t="s">
        <v>282</v>
      </c>
      <c r="F238" s="133"/>
      <c r="G238" s="197">
        <f t="shared" si="35"/>
        <v>0</v>
      </c>
      <c r="H238" s="103">
        <f t="shared" si="35"/>
        <v>0</v>
      </c>
      <c r="I238" s="103">
        <f t="shared" si="35"/>
        <v>0</v>
      </c>
    </row>
    <row r="239" spans="1:9" ht="12.75" hidden="1" customHeight="1">
      <c r="A239" s="51" t="s">
        <v>333</v>
      </c>
      <c r="B239" s="131" t="s">
        <v>82</v>
      </c>
      <c r="C239" s="172">
        <v>10</v>
      </c>
      <c r="D239" s="126" t="s">
        <v>18</v>
      </c>
      <c r="E239" s="131" t="s">
        <v>282</v>
      </c>
      <c r="F239" s="133"/>
      <c r="G239" s="197">
        <f t="shared" si="35"/>
        <v>0</v>
      </c>
      <c r="H239" s="103">
        <f t="shared" si="35"/>
        <v>0</v>
      </c>
      <c r="I239" s="103">
        <f t="shared" si="35"/>
        <v>0</v>
      </c>
    </row>
    <row r="240" spans="1:9" ht="12.75" hidden="1" customHeight="1">
      <c r="A240" s="50" t="s">
        <v>35</v>
      </c>
      <c r="B240" s="131" t="s">
        <v>82</v>
      </c>
      <c r="C240" s="172">
        <v>10</v>
      </c>
      <c r="D240" s="126" t="s">
        <v>18</v>
      </c>
      <c r="E240" s="131" t="s">
        <v>282</v>
      </c>
      <c r="F240" s="133" t="s">
        <v>25</v>
      </c>
      <c r="G240" s="197"/>
      <c r="H240" s="103"/>
      <c r="I240" s="103"/>
    </row>
    <row r="241" spans="1:9" ht="12.75" hidden="1" customHeight="1">
      <c r="A241" s="150" t="s">
        <v>85</v>
      </c>
      <c r="B241" s="131" t="s">
        <v>82</v>
      </c>
      <c r="C241" s="172">
        <v>10</v>
      </c>
      <c r="D241" s="126" t="s">
        <v>9</v>
      </c>
      <c r="E241" s="131" t="s">
        <v>282</v>
      </c>
      <c r="F241" s="133"/>
      <c r="G241" s="197">
        <f t="shared" ref="G241:I243" si="36">G242</f>
        <v>0</v>
      </c>
      <c r="H241" s="103">
        <f t="shared" si="36"/>
        <v>0</v>
      </c>
      <c r="I241" s="103">
        <f t="shared" si="36"/>
        <v>0</v>
      </c>
    </row>
    <row r="242" spans="1:9" hidden="1">
      <c r="A242" s="164" t="s">
        <v>73</v>
      </c>
      <c r="B242" s="131" t="s">
        <v>82</v>
      </c>
      <c r="C242" s="126" t="s">
        <v>61</v>
      </c>
      <c r="D242" s="126" t="s">
        <v>9</v>
      </c>
      <c r="E242" s="131" t="s">
        <v>282</v>
      </c>
      <c r="F242" s="156"/>
      <c r="G242" s="197">
        <f t="shared" si="36"/>
        <v>0</v>
      </c>
      <c r="H242" s="103">
        <f t="shared" si="36"/>
        <v>0</v>
      </c>
      <c r="I242" s="103">
        <f t="shared" si="36"/>
        <v>0</v>
      </c>
    </row>
    <row r="243" spans="1:9" hidden="1">
      <c r="A243" s="164" t="s">
        <v>2</v>
      </c>
      <c r="B243" s="131" t="s">
        <v>82</v>
      </c>
      <c r="C243" s="126" t="s">
        <v>61</v>
      </c>
      <c r="D243" s="126" t="s">
        <v>9</v>
      </c>
      <c r="E243" s="131" t="s">
        <v>282</v>
      </c>
      <c r="F243" s="146"/>
      <c r="G243" s="197">
        <f t="shared" si="36"/>
        <v>0</v>
      </c>
      <c r="H243" s="103">
        <f t="shared" si="36"/>
        <v>0</v>
      </c>
      <c r="I243" s="103">
        <f t="shared" si="36"/>
        <v>0</v>
      </c>
    </row>
    <row r="244" spans="1:9" ht="12.75" hidden="1" customHeight="1">
      <c r="A244" s="125" t="s">
        <v>54</v>
      </c>
      <c r="B244" s="131" t="s">
        <v>82</v>
      </c>
      <c r="C244" s="126" t="s">
        <v>61</v>
      </c>
      <c r="D244" s="126" t="s">
        <v>9</v>
      </c>
      <c r="E244" s="131" t="s">
        <v>282</v>
      </c>
      <c r="F244" s="133" t="s">
        <v>34</v>
      </c>
      <c r="G244" s="197"/>
      <c r="H244" s="103"/>
      <c r="I244" s="103"/>
    </row>
    <row r="245" spans="1:9" ht="51" hidden="1" customHeight="1">
      <c r="A245" s="149" t="s">
        <v>182</v>
      </c>
      <c r="B245" s="131" t="s">
        <v>82</v>
      </c>
      <c r="C245" s="172">
        <v>10</v>
      </c>
      <c r="D245" s="126" t="s">
        <v>8</v>
      </c>
      <c r="E245" s="131" t="s">
        <v>282</v>
      </c>
      <c r="F245" s="133" t="s">
        <v>200</v>
      </c>
      <c r="G245" s="197">
        <f>'[1]10 01'!E15/1000</f>
        <v>257.72651999999999</v>
      </c>
      <c r="H245" s="103">
        <f>'[1]10 01'!F15/1000</f>
        <v>0</v>
      </c>
      <c r="I245" s="103">
        <f>'[1]10 01'!G15/1000</f>
        <v>0</v>
      </c>
    </row>
    <row r="246" spans="1:9" ht="15" customHeight="1">
      <c r="A246" s="153" t="s">
        <v>70</v>
      </c>
      <c r="B246" s="123" t="s">
        <v>82</v>
      </c>
      <c r="C246" s="123" t="s">
        <v>98</v>
      </c>
      <c r="D246" s="117"/>
      <c r="E246" s="140"/>
      <c r="F246" s="140"/>
      <c r="G246" s="198">
        <f>G247+G260</f>
        <v>350.03</v>
      </c>
      <c r="H246" s="104">
        <f>H247+H260</f>
        <v>100</v>
      </c>
      <c r="I246" s="104">
        <f>I247+I260</f>
        <v>100</v>
      </c>
    </row>
    <row r="247" spans="1:9" ht="12.75" hidden="1" customHeight="1">
      <c r="A247" s="153" t="s">
        <v>105</v>
      </c>
      <c r="B247" s="123" t="s">
        <v>82</v>
      </c>
      <c r="C247" s="117" t="s">
        <v>98</v>
      </c>
      <c r="D247" s="117" t="s">
        <v>8</v>
      </c>
      <c r="E247" s="140"/>
      <c r="F247" s="140"/>
      <c r="G247" s="198">
        <f>G251</f>
        <v>0</v>
      </c>
      <c r="H247" s="104">
        <f>H251</f>
        <v>0</v>
      </c>
      <c r="I247" s="104">
        <f>I251</f>
        <v>0</v>
      </c>
    </row>
    <row r="248" spans="1:9" ht="12.75" hidden="1" customHeight="1">
      <c r="A248" s="41" t="s">
        <v>334</v>
      </c>
      <c r="B248" s="131" t="s">
        <v>82</v>
      </c>
      <c r="C248" s="126" t="s">
        <v>98</v>
      </c>
      <c r="D248" s="126" t="s">
        <v>8</v>
      </c>
      <c r="E248" s="126" t="s">
        <v>87</v>
      </c>
      <c r="F248" s="133"/>
      <c r="G248" s="199">
        <f t="shared" ref="G248:I249" si="37">G249</f>
        <v>0</v>
      </c>
      <c r="H248" s="105">
        <f t="shared" si="37"/>
        <v>0</v>
      </c>
      <c r="I248" s="105">
        <f t="shared" si="37"/>
        <v>0</v>
      </c>
    </row>
    <row r="249" spans="1:9" ht="12.75" hidden="1" customHeight="1">
      <c r="A249" s="41" t="s">
        <v>335</v>
      </c>
      <c r="B249" s="131" t="s">
        <v>82</v>
      </c>
      <c r="C249" s="126" t="s">
        <v>98</v>
      </c>
      <c r="D249" s="126" t="s">
        <v>8</v>
      </c>
      <c r="E249" s="126" t="s">
        <v>111</v>
      </c>
      <c r="F249" s="133"/>
      <c r="G249" s="199">
        <f t="shared" si="37"/>
        <v>0</v>
      </c>
      <c r="H249" s="105">
        <f t="shared" si="37"/>
        <v>0</v>
      </c>
      <c r="I249" s="105">
        <f t="shared" si="37"/>
        <v>0</v>
      </c>
    </row>
    <row r="250" spans="1:9" ht="25.5" hidden="1" customHeight="1">
      <c r="A250" s="41" t="s">
        <v>88</v>
      </c>
      <c r="B250" s="131" t="s">
        <v>82</v>
      </c>
      <c r="C250" s="126" t="s">
        <v>98</v>
      </c>
      <c r="D250" s="126" t="s">
        <v>8</v>
      </c>
      <c r="E250" s="126" t="s">
        <v>111</v>
      </c>
      <c r="F250" s="133" t="s">
        <v>89</v>
      </c>
      <c r="G250" s="199">
        <v>0</v>
      </c>
      <c r="H250" s="105">
        <v>0</v>
      </c>
      <c r="I250" s="105">
        <v>0</v>
      </c>
    </row>
    <row r="251" spans="1:9" ht="25.5" hidden="1" customHeight="1">
      <c r="A251" s="148" t="s">
        <v>40</v>
      </c>
      <c r="B251" s="131" t="s">
        <v>82</v>
      </c>
      <c r="C251" s="126" t="s">
        <v>98</v>
      </c>
      <c r="D251" s="126" t="s">
        <v>8</v>
      </c>
      <c r="E251" s="126" t="s">
        <v>183</v>
      </c>
      <c r="F251" s="133"/>
      <c r="G251" s="199">
        <f>G252+G255+G257</f>
        <v>0</v>
      </c>
      <c r="H251" s="105">
        <f>H252+H255+H257</f>
        <v>0</v>
      </c>
      <c r="I251" s="105">
        <f>I252+I255+I257</f>
        <v>0</v>
      </c>
    </row>
    <row r="252" spans="1:9" ht="25.5" hidden="1" customHeight="1">
      <c r="A252" s="41" t="s">
        <v>177</v>
      </c>
      <c r="B252" s="131" t="s">
        <v>82</v>
      </c>
      <c r="C252" s="126" t="s">
        <v>98</v>
      </c>
      <c r="D252" s="126" t="s">
        <v>8</v>
      </c>
      <c r="E252" s="126" t="s">
        <v>184</v>
      </c>
      <c r="F252" s="133" t="s">
        <v>196</v>
      </c>
      <c r="G252" s="199">
        <f>G253+G254</f>
        <v>0</v>
      </c>
      <c r="H252" s="105">
        <f>H253+H254</f>
        <v>0</v>
      </c>
      <c r="I252" s="105">
        <f>I253+I254</f>
        <v>0</v>
      </c>
    </row>
    <row r="253" spans="1:9" ht="25.5" hidden="1" customHeight="1">
      <c r="A253" s="41" t="s">
        <v>178</v>
      </c>
      <c r="B253" s="131" t="s">
        <v>82</v>
      </c>
      <c r="C253" s="126" t="s">
        <v>98</v>
      </c>
      <c r="D253" s="126" t="s">
        <v>8</v>
      </c>
      <c r="E253" s="126" t="s">
        <v>184</v>
      </c>
      <c r="F253" s="133" t="s">
        <v>197</v>
      </c>
      <c r="G253" s="199">
        <v>0</v>
      </c>
      <c r="H253" s="105">
        <v>0</v>
      </c>
      <c r="I253" s="105">
        <v>0</v>
      </c>
    </row>
    <row r="254" spans="1:9" ht="12.75" hidden="1" customHeight="1">
      <c r="A254" s="135" t="s">
        <v>179</v>
      </c>
      <c r="B254" s="131" t="s">
        <v>82</v>
      </c>
      <c r="C254" s="126" t="s">
        <v>98</v>
      </c>
      <c r="D254" s="126" t="s">
        <v>8</v>
      </c>
      <c r="E254" s="126" t="s">
        <v>184</v>
      </c>
      <c r="F254" s="133" t="s">
        <v>198</v>
      </c>
      <c r="G254" s="199">
        <v>0</v>
      </c>
      <c r="H254" s="105">
        <v>0</v>
      </c>
      <c r="I254" s="105">
        <v>0</v>
      </c>
    </row>
    <row r="255" spans="1:9" ht="12.75" hidden="1" customHeight="1">
      <c r="A255" s="41" t="s">
        <v>151</v>
      </c>
      <c r="B255" s="131" t="s">
        <v>82</v>
      </c>
      <c r="C255" s="126" t="s">
        <v>98</v>
      </c>
      <c r="D255" s="126" t="s">
        <v>8</v>
      </c>
      <c r="E255" s="126" t="s">
        <v>184</v>
      </c>
      <c r="F255" s="133" t="s">
        <v>189</v>
      </c>
      <c r="G255" s="199">
        <f>G256</f>
        <v>0</v>
      </c>
      <c r="H255" s="105">
        <f>H256</f>
        <v>0</v>
      </c>
      <c r="I255" s="105">
        <f>I256</f>
        <v>0</v>
      </c>
    </row>
    <row r="256" spans="1:9" ht="12.75" hidden="1" customHeight="1">
      <c r="A256" s="41" t="s">
        <v>152</v>
      </c>
      <c r="B256" s="131" t="s">
        <v>82</v>
      </c>
      <c r="C256" s="126" t="s">
        <v>98</v>
      </c>
      <c r="D256" s="126" t="s">
        <v>8</v>
      </c>
      <c r="E256" s="126" t="s">
        <v>184</v>
      </c>
      <c r="F256" s="133" t="s">
        <v>190</v>
      </c>
      <c r="G256" s="199">
        <v>0</v>
      </c>
      <c r="H256" s="105">
        <v>0</v>
      </c>
      <c r="I256" s="105">
        <v>0</v>
      </c>
    </row>
    <row r="257" spans="1:9" hidden="1">
      <c r="A257" s="41" t="s">
        <v>153</v>
      </c>
      <c r="B257" s="131" t="s">
        <v>82</v>
      </c>
      <c r="C257" s="126" t="s">
        <v>98</v>
      </c>
      <c r="D257" s="126" t="s">
        <v>8</v>
      </c>
      <c r="E257" s="126" t="s">
        <v>184</v>
      </c>
      <c r="F257" s="133" t="s">
        <v>191</v>
      </c>
      <c r="G257" s="199">
        <f>G258+G259</f>
        <v>0</v>
      </c>
      <c r="H257" s="105">
        <f>H258+H259</f>
        <v>0</v>
      </c>
      <c r="I257" s="105">
        <f>I258+I259</f>
        <v>0</v>
      </c>
    </row>
    <row r="258" spans="1:9" ht="12.75" hidden="1" customHeight="1">
      <c r="A258" s="41" t="s">
        <v>154</v>
      </c>
      <c r="B258" s="131" t="s">
        <v>82</v>
      </c>
      <c r="C258" s="126" t="s">
        <v>98</v>
      </c>
      <c r="D258" s="126" t="s">
        <v>8</v>
      </c>
      <c r="E258" s="126" t="s">
        <v>184</v>
      </c>
      <c r="F258" s="133" t="s">
        <v>192</v>
      </c>
      <c r="G258" s="199">
        <v>0</v>
      </c>
      <c r="H258" s="105">
        <v>0</v>
      </c>
      <c r="I258" s="105">
        <v>0</v>
      </c>
    </row>
    <row r="259" spans="1:9" hidden="1">
      <c r="A259" s="41" t="s">
        <v>155</v>
      </c>
      <c r="B259" s="131" t="s">
        <v>82</v>
      </c>
      <c r="C259" s="126" t="s">
        <v>98</v>
      </c>
      <c r="D259" s="126" t="s">
        <v>8</v>
      </c>
      <c r="E259" s="126" t="s">
        <v>184</v>
      </c>
      <c r="F259" s="133" t="s">
        <v>193</v>
      </c>
      <c r="G259" s="199">
        <v>0</v>
      </c>
      <c r="H259" s="105">
        <v>0</v>
      </c>
      <c r="I259" s="105">
        <v>0</v>
      </c>
    </row>
    <row r="260" spans="1:9">
      <c r="A260" s="153" t="s">
        <v>101</v>
      </c>
      <c r="B260" s="123" t="s">
        <v>82</v>
      </c>
      <c r="C260" s="117" t="s">
        <v>98</v>
      </c>
      <c r="D260" s="117" t="s">
        <v>17</v>
      </c>
      <c r="E260" s="140"/>
      <c r="F260" s="130"/>
      <c r="G260" s="198">
        <f t="shared" ref="G260:I261" si="38">G261</f>
        <v>350.03</v>
      </c>
      <c r="H260" s="104">
        <f t="shared" si="38"/>
        <v>100</v>
      </c>
      <c r="I260" s="104">
        <f t="shared" si="38"/>
        <v>100</v>
      </c>
    </row>
    <row r="261" spans="1:9" ht="25.5">
      <c r="A261" s="149" t="s">
        <v>32</v>
      </c>
      <c r="B261" s="131" t="s">
        <v>82</v>
      </c>
      <c r="C261" s="126" t="s">
        <v>98</v>
      </c>
      <c r="D261" s="126" t="s">
        <v>17</v>
      </c>
      <c r="E261" s="5" t="s">
        <v>283</v>
      </c>
      <c r="F261" s="5"/>
      <c r="G261" s="199">
        <f t="shared" si="38"/>
        <v>350.03</v>
      </c>
      <c r="H261" s="105">
        <f t="shared" si="38"/>
        <v>100</v>
      </c>
      <c r="I261" s="105">
        <f t="shared" si="38"/>
        <v>100</v>
      </c>
    </row>
    <row r="262" spans="1:9" ht="38.25">
      <c r="A262" s="149" t="s">
        <v>185</v>
      </c>
      <c r="B262" s="131" t="s">
        <v>82</v>
      </c>
      <c r="C262" s="126" t="s">
        <v>98</v>
      </c>
      <c r="D262" s="126" t="s">
        <v>17</v>
      </c>
      <c r="E262" s="5" t="s">
        <v>284</v>
      </c>
      <c r="F262" s="146"/>
      <c r="G262" s="199">
        <f>G265+G263</f>
        <v>350.03</v>
      </c>
      <c r="H262" s="105">
        <f>H265+H263</f>
        <v>100</v>
      </c>
      <c r="I262" s="105">
        <f>I265+I263</f>
        <v>100</v>
      </c>
    </row>
    <row r="263" spans="1:9" ht="25.5">
      <c r="A263" s="49" t="s">
        <v>346</v>
      </c>
      <c r="B263" s="8" t="s">
        <v>82</v>
      </c>
      <c r="C263" s="7" t="s">
        <v>98</v>
      </c>
      <c r="D263" s="7" t="s">
        <v>17</v>
      </c>
      <c r="E263" s="179" t="s">
        <v>347</v>
      </c>
      <c r="F263" s="180">
        <v>120</v>
      </c>
      <c r="G263" s="199">
        <f>G264</f>
        <v>5.8</v>
      </c>
      <c r="H263" s="105">
        <f>H264</f>
        <v>0</v>
      </c>
      <c r="I263" s="105">
        <f>I264</f>
        <v>0</v>
      </c>
    </row>
    <row r="264" spans="1:9" ht="51">
      <c r="A264" s="49" t="s">
        <v>348</v>
      </c>
      <c r="B264" s="8" t="s">
        <v>82</v>
      </c>
      <c r="C264" s="7" t="s">
        <v>98</v>
      </c>
      <c r="D264" s="7" t="s">
        <v>17</v>
      </c>
      <c r="E264" s="179" t="s">
        <v>347</v>
      </c>
      <c r="F264" s="180">
        <v>123</v>
      </c>
      <c r="G264" s="199">
        <v>5.8</v>
      </c>
      <c r="H264" s="105">
        <v>0</v>
      </c>
      <c r="I264" s="105">
        <v>0</v>
      </c>
    </row>
    <row r="265" spans="1:9" ht="25.5">
      <c r="A265" s="135" t="s">
        <v>179</v>
      </c>
      <c r="B265" s="131" t="s">
        <v>82</v>
      </c>
      <c r="C265" s="126" t="s">
        <v>98</v>
      </c>
      <c r="D265" s="126" t="s">
        <v>17</v>
      </c>
      <c r="E265" s="5" t="s">
        <v>284</v>
      </c>
      <c r="F265" s="146">
        <v>240</v>
      </c>
      <c r="G265" s="199">
        <f>G266</f>
        <v>344.22999999999996</v>
      </c>
      <c r="H265" s="105">
        <f>H266</f>
        <v>100</v>
      </c>
      <c r="I265" s="105">
        <f>I266</f>
        <v>100</v>
      </c>
    </row>
    <row r="266" spans="1:9" ht="25.5">
      <c r="A266" s="41" t="s">
        <v>151</v>
      </c>
      <c r="B266" s="131" t="s">
        <v>82</v>
      </c>
      <c r="C266" s="126" t="s">
        <v>98</v>
      </c>
      <c r="D266" s="126" t="s">
        <v>17</v>
      </c>
      <c r="E266" s="5" t="s">
        <v>284</v>
      </c>
      <c r="F266" s="133" t="s">
        <v>190</v>
      </c>
      <c r="G266" s="199">
        <f>208+100+30+12.03-5.8</f>
        <v>344.22999999999996</v>
      </c>
      <c r="H266" s="105">
        <v>100</v>
      </c>
      <c r="I266" s="105">
        <v>100</v>
      </c>
    </row>
    <row r="267" spans="1:9">
      <c r="A267" s="52" t="s">
        <v>6</v>
      </c>
      <c r="B267" s="126" t="s">
        <v>82</v>
      </c>
      <c r="C267" s="5"/>
      <c r="D267" s="5"/>
      <c r="E267" s="5"/>
      <c r="F267" s="5"/>
      <c r="G267" s="198">
        <f>G16+G33+G67+G82+G92+G109+G132+G194+G226+G246+G63+G59+G54+G23</f>
        <v>43702.370659999993</v>
      </c>
      <c r="H267" s="104">
        <f>H16+H33+H67+H82+H92+H109+H132+H194+H226+H246+H63+H59+H54+H23</f>
        <v>30933.208000000002</v>
      </c>
      <c r="I267" s="104">
        <f>I16+I33+I67+I82+I92+I109+I132+I194+I226+I246+I63+I59+I54+I23</f>
        <v>30941.492000000002</v>
      </c>
    </row>
    <row r="268" spans="1:9">
      <c r="A268" s="173"/>
      <c r="B268" s="174"/>
      <c r="C268" s="174"/>
      <c r="D268" s="174"/>
      <c r="E268" s="175"/>
      <c r="F268" s="174"/>
      <c r="G268" s="204"/>
    </row>
    <row r="269" spans="1:9">
      <c r="A269" s="173"/>
      <c r="B269" s="174"/>
      <c r="C269" s="174"/>
      <c r="D269" s="174"/>
      <c r="E269" s="175"/>
      <c r="F269" s="174"/>
      <c r="G269" s="204"/>
    </row>
    <row r="270" spans="1:9">
      <c r="H270" s="190"/>
      <c r="I270" s="190"/>
    </row>
  </sheetData>
  <mergeCells count="14">
    <mergeCell ref="B12:B13"/>
    <mergeCell ref="A12:A13"/>
    <mergeCell ref="A8:I8"/>
    <mergeCell ref="A1:I1"/>
    <mergeCell ref="A2:I2"/>
    <mergeCell ref="A3:I3"/>
    <mergeCell ref="A4:I4"/>
    <mergeCell ref="G12:I12"/>
    <mergeCell ref="F12:F13"/>
    <mergeCell ref="E12:E13"/>
    <mergeCell ref="D12:D13"/>
    <mergeCell ref="C12:C13"/>
    <mergeCell ref="A10:F10"/>
    <mergeCell ref="A9:G9"/>
  </mergeCells>
  <printOptions horizontalCentered="1"/>
  <pageMargins left="0.78740157480314965" right="0.31496062992125984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№ 5 </vt:lpstr>
      <vt:lpstr>№6</vt:lpstr>
      <vt:lpstr> №7</vt:lpstr>
      <vt:lpstr> №8</vt:lpstr>
      <vt:lpstr>' №7'!Область_печати</vt:lpstr>
      <vt:lpstr>' №8'!Область_печати</vt:lpstr>
      <vt:lpstr>'№ 5 '!Область_печати</vt:lpstr>
      <vt:lpstr>№6!Область_печати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</dc:creator>
  <cp:lastModifiedBy>ГИСГМП</cp:lastModifiedBy>
  <cp:lastPrinted>2020-12-25T06:18:55Z</cp:lastPrinted>
  <dcterms:created xsi:type="dcterms:W3CDTF">2005-12-21T14:19:12Z</dcterms:created>
  <dcterms:modified xsi:type="dcterms:W3CDTF">2020-12-25T06:58:16Z</dcterms:modified>
</cp:coreProperties>
</file>